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S:\3_Oddělení technické\VÝBĚROVÁ ŘÍZENÍ\25_825_Opravy a provozování studní a čerpacích stanic 2025 - 2029\"/>
    </mc:Choice>
  </mc:AlternateContent>
  <xr:revisionPtr revIDLastSave="0" documentId="13_ncr:1_{6A4232ED-90FF-4646-9719-404D6D5058C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ekapitulace zakázky" sheetId="1" r:id="rId1"/>
    <sheet name="PS01 - Přečerpávací a čer..." sheetId="2" r:id="rId2"/>
    <sheet name="PS02 - Studny" sheetId="3" r:id="rId3"/>
    <sheet name="PS03 - Servis a opravy st..." sheetId="4" r:id="rId4"/>
    <sheet name="Pokyny pro vyplnění" sheetId="5" r:id="rId5"/>
  </sheets>
  <definedNames>
    <definedName name="_xlnm._FilterDatabase" localSheetId="1" hidden="1">'PS01 - Přečerpávací a čer...'!$C$81:$K$113</definedName>
    <definedName name="_xlnm._FilterDatabase" localSheetId="2" hidden="1">'PS02 - Studny'!$C$81:$K$151</definedName>
    <definedName name="_xlnm._FilterDatabase" localSheetId="3" hidden="1">'PS03 - Servis a opravy st...'!$C$83:$K$109</definedName>
    <definedName name="_xlnm.Print_Titles" localSheetId="1">'PS01 - Přečerpávací a čer...'!$81:$81</definedName>
    <definedName name="_xlnm.Print_Titles" localSheetId="2">'PS02 - Studny'!$81:$81</definedName>
    <definedName name="_xlnm.Print_Titles" localSheetId="3">'PS03 - Servis a opravy st...'!$83:$83</definedName>
    <definedName name="_xlnm.Print_Titles" localSheetId="0">'Rekapitulace zakázky'!$52:$52</definedName>
    <definedName name="_xlnm.Print_Area" localSheetId="1">'PS01 - Přečerpávací a čer...'!$C$4:$J$39,'PS01 - Přečerpávací a čer...'!$C$45:$J$63,'PS01 - Přečerpávací a čer...'!$C$69:$K$113</definedName>
    <definedName name="_xlnm.Print_Area" localSheetId="2">'PS02 - Studny'!$C$4:$J$39,'PS02 - Studny'!$C$45:$J$63,'PS02 - Studny'!$C$69:$K$151</definedName>
    <definedName name="_xlnm.Print_Area" localSheetId="3">'PS03 - Servis a opravy st...'!$C$4:$J$39,'PS03 - Servis a opravy st...'!$C$45:$J$65,'PS03 - Servis a opravy st...'!$C$71:$K$109</definedName>
    <definedName name="_xlnm.Print_Area" localSheetId="0">'Rekapitulace zakázky'!$D$4:$AO$36,'Rekapitulace zakázky'!$C$42:$AQ$58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57" i="1"/>
  <c r="J35" i="4"/>
  <c r="AX57" i="1"/>
  <c r="BI107" i="4"/>
  <c r="BH107" i="4"/>
  <c r="BG107" i="4"/>
  <c r="BF107" i="4"/>
  <c r="T107" i="4"/>
  <c r="T106" i="4" s="1"/>
  <c r="T105" i="4" s="1"/>
  <c r="R107" i="4"/>
  <c r="R106" i="4"/>
  <c r="R105" i="4"/>
  <c r="P107" i="4"/>
  <c r="P106" i="4"/>
  <c r="P105" i="4"/>
  <c r="BI98" i="4"/>
  <c r="BH98" i="4"/>
  <c r="BG98" i="4"/>
  <c r="BF98" i="4"/>
  <c r="T98" i="4"/>
  <c r="T97" i="4"/>
  <c r="R98" i="4"/>
  <c r="R97" i="4"/>
  <c r="P98" i="4"/>
  <c r="P97" i="4" s="1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J81" i="4"/>
  <c r="F80" i="4"/>
  <c r="F78" i="4"/>
  <c r="E76" i="4"/>
  <c r="J55" i="4"/>
  <c r="F54" i="4"/>
  <c r="F52" i="4"/>
  <c r="E50" i="4"/>
  <c r="J21" i="4"/>
  <c r="E21" i="4"/>
  <c r="J54" i="4"/>
  <c r="J20" i="4"/>
  <c r="J18" i="4"/>
  <c r="E18" i="4"/>
  <c r="F81" i="4" s="1"/>
  <c r="J17" i="4"/>
  <c r="J12" i="4"/>
  <c r="J52" i="4" s="1"/>
  <c r="E7" i="4"/>
  <c r="E74" i="4" s="1"/>
  <c r="J37" i="3"/>
  <c r="J36" i="3"/>
  <c r="AY56" i="1" s="1"/>
  <c r="J35" i="3"/>
  <c r="AX56" i="1" s="1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BI85" i="3"/>
  <c r="BH85" i="3"/>
  <c r="BG85" i="3"/>
  <c r="BF85" i="3"/>
  <c r="T85" i="3"/>
  <c r="R85" i="3"/>
  <c r="P85" i="3"/>
  <c r="J79" i="3"/>
  <c r="F78" i="3"/>
  <c r="F76" i="3"/>
  <c r="E74" i="3"/>
  <c r="J55" i="3"/>
  <c r="F54" i="3"/>
  <c r="F52" i="3"/>
  <c r="E50" i="3"/>
  <c r="J21" i="3"/>
  <c r="E21" i="3"/>
  <c r="J78" i="3" s="1"/>
  <c r="J20" i="3"/>
  <c r="J18" i="3"/>
  <c r="E18" i="3"/>
  <c r="F55" i="3" s="1"/>
  <c r="J17" i="3"/>
  <c r="J12" i="3"/>
  <c r="J76" i="3" s="1"/>
  <c r="E7" i="3"/>
  <c r="E48" i="3" s="1"/>
  <c r="J37" i="2"/>
  <c r="J36" i="2"/>
  <c r="AY55" i="1" s="1"/>
  <c r="J35" i="2"/>
  <c r="AX55" i="1" s="1"/>
  <c r="BI112" i="2"/>
  <c r="BH112" i="2"/>
  <c r="BG112" i="2"/>
  <c r="BF112" i="2"/>
  <c r="T112" i="2"/>
  <c r="T111" i="2"/>
  <c r="R112" i="2"/>
  <c r="R111" i="2"/>
  <c r="P112" i="2"/>
  <c r="P111" i="2" s="1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7" i="2"/>
  <c r="BH97" i="2"/>
  <c r="BG97" i="2"/>
  <c r="BF97" i="2"/>
  <c r="F34" i="2" s="1"/>
  <c r="T97" i="2"/>
  <c r="R97" i="2"/>
  <c r="P97" i="2"/>
  <c r="BI95" i="2"/>
  <c r="BH95" i="2"/>
  <c r="BG95" i="2"/>
  <c r="BF95" i="2"/>
  <c r="T95" i="2"/>
  <c r="R95" i="2"/>
  <c r="P95" i="2"/>
  <c r="BI93" i="2"/>
  <c r="BH93" i="2"/>
  <c r="F36" i="2" s="1"/>
  <c r="BG93" i="2"/>
  <c r="BF93" i="2"/>
  <c r="T93" i="2"/>
  <c r="R93" i="2"/>
  <c r="P93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BI87" i="2"/>
  <c r="BH87" i="2"/>
  <c r="BG87" i="2"/>
  <c r="BF87" i="2"/>
  <c r="T87" i="2"/>
  <c r="R87" i="2"/>
  <c r="P87" i="2"/>
  <c r="BI85" i="2"/>
  <c r="BH85" i="2"/>
  <c r="BG85" i="2"/>
  <c r="BF85" i="2"/>
  <c r="T85" i="2"/>
  <c r="R85" i="2"/>
  <c r="P85" i="2"/>
  <c r="J79" i="2"/>
  <c r="F78" i="2"/>
  <c r="F76" i="2"/>
  <c r="E74" i="2"/>
  <c r="J55" i="2"/>
  <c r="F54" i="2"/>
  <c r="F52" i="2"/>
  <c r="E50" i="2"/>
  <c r="J21" i="2"/>
  <c r="E21" i="2"/>
  <c r="J78" i="2"/>
  <c r="J20" i="2"/>
  <c r="J18" i="2"/>
  <c r="E18" i="2"/>
  <c r="F79" i="2"/>
  <c r="J17" i="2"/>
  <c r="J12" i="2"/>
  <c r="J76" i="2"/>
  <c r="E7" i="2"/>
  <c r="E48" i="2" s="1"/>
  <c r="L50" i="1"/>
  <c r="AM50" i="1"/>
  <c r="AM49" i="1"/>
  <c r="L49" i="1"/>
  <c r="AM47" i="1"/>
  <c r="L47" i="1"/>
  <c r="L45" i="1"/>
  <c r="L44" i="1"/>
  <c r="J101" i="2"/>
  <c r="J109" i="2"/>
  <c r="J105" i="2"/>
  <c r="J91" i="2"/>
  <c r="J148" i="3"/>
  <c r="BK150" i="3"/>
  <c r="J113" i="3"/>
  <c r="BK109" i="3"/>
  <c r="J121" i="3"/>
  <c r="BK127" i="3"/>
  <c r="BK146" i="3"/>
  <c r="J103" i="3"/>
  <c r="J107" i="4"/>
  <c r="J98" i="4"/>
  <c r="BK109" i="2"/>
  <c r="J95" i="2"/>
  <c r="J85" i="2"/>
  <c r="BK93" i="2"/>
  <c r="J87" i="2"/>
  <c r="BK115" i="3"/>
  <c r="J123" i="3"/>
  <c r="J109" i="3"/>
  <c r="BK135" i="3"/>
  <c r="J95" i="3"/>
  <c r="J131" i="3"/>
  <c r="J119" i="3"/>
  <c r="J95" i="4"/>
  <c r="BK103" i="2"/>
  <c r="J127" i="3"/>
  <c r="BK107" i="2"/>
  <c r="BK91" i="2"/>
  <c r="BK99" i="2"/>
  <c r="J107" i="2"/>
  <c r="BK129" i="3"/>
  <c r="BK101" i="3"/>
  <c r="BK131" i="3"/>
  <c r="BK91" i="3"/>
  <c r="BK95" i="3"/>
  <c r="BK121" i="3"/>
  <c r="BK117" i="3"/>
  <c r="J91" i="4"/>
  <c r="J93" i="4"/>
  <c r="J93" i="2"/>
  <c r="J133" i="3"/>
  <c r="J97" i="3"/>
  <c r="J91" i="3"/>
  <c r="BK113" i="3"/>
  <c r="BK103" i="3"/>
  <c r="BK99" i="3"/>
  <c r="J125" i="3"/>
  <c r="J89" i="4"/>
  <c r="BK112" i="2"/>
  <c r="BK97" i="2"/>
  <c r="J89" i="2"/>
  <c r="J144" i="3"/>
  <c r="BK144" i="3"/>
  <c r="BK111" i="3"/>
  <c r="J93" i="3"/>
  <c r="BK87" i="3"/>
  <c r="J115" i="3"/>
  <c r="J137" i="3"/>
  <c r="J105" i="3"/>
  <c r="BK107" i="3"/>
  <c r="BK93" i="4"/>
  <c r="J112" i="2"/>
  <c r="BK87" i="2"/>
  <c r="J97" i="2"/>
  <c r="J146" i="3"/>
  <c r="BK119" i="3"/>
  <c r="BK97" i="3"/>
  <c r="BK93" i="3"/>
  <c r="J107" i="3"/>
  <c r="BK85" i="3"/>
  <c r="J89" i="3"/>
  <c r="BK105" i="3"/>
  <c r="BK91" i="4"/>
  <c r="BK101" i="2"/>
  <c r="J111" i="3"/>
  <c r="J117" i="3"/>
  <c r="BK125" i="3"/>
  <c r="BK142" i="3"/>
  <c r="BK95" i="4"/>
  <c r="BK107" i="4"/>
  <c r="J87" i="4"/>
  <c r="BK89" i="2"/>
  <c r="BK105" i="2"/>
  <c r="J99" i="2"/>
  <c r="J103" i="2"/>
  <c r="BK133" i="3"/>
  <c r="BK123" i="3"/>
  <c r="BK139" i="3"/>
  <c r="J142" i="3"/>
  <c r="BK89" i="3"/>
  <c r="J139" i="3"/>
  <c r="J99" i="3"/>
  <c r="BK89" i="4"/>
  <c r="BK87" i="4"/>
  <c r="BK95" i="2"/>
  <c r="BK85" i="2"/>
  <c r="AS54" i="1"/>
  <c r="BK137" i="3"/>
  <c r="BK148" i="3"/>
  <c r="J129" i="3"/>
  <c r="J150" i="3"/>
  <c r="J101" i="3"/>
  <c r="J135" i="3"/>
  <c r="J85" i="3"/>
  <c r="J87" i="3"/>
  <c r="BK98" i="4"/>
  <c r="P84" i="2" l="1"/>
  <c r="P83" i="2" s="1"/>
  <c r="P82" i="2" s="1"/>
  <c r="AU55" i="1" s="1"/>
  <c r="P84" i="3"/>
  <c r="P83" i="3" s="1"/>
  <c r="P82" i="3" s="1"/>
  <c r="AU56" i="1" s="1"/>
  <c r="BK84" i="3"/>
  <c r="J84" i="3" s="1"/>
  <c r="J61" i="3" s="1"/>
  <c r="P141" i="3"/>
  <c r="BK84" i="2"/>
  <c r="R141" i="3"/>
  <c r="T84" i="2"/>
  <c r="T83" i="2"/>
  <c r="T82" i="2"/>
  <c r="T84" i="3"/>
  <c r="T83" i="3" s="1"/>
  <c r="T82" i="3" s="1"/>
  <c r="R84" i="2"/>
  <c r="R83" i="2" s="1"/>
  <c r="R82" i="2" s="1"/>
  <c r="BK141" i="3"/>
  <c r="J141" i="3" s="1"/>
  <c r="J62" i="3" s="1"/>
  <c r="R86" i="4"/>
  <c r="R85" i="4"/>
  <c r="R84" i="4"/>
  <c r="T86" i="4"/>
  <c r="T85" i="4" s="1"/>
  <c r="T84" i="4" s="1"/>
  <c r="BK86" i="4"/>
  <c r="J86" i="4"/>
  <c r="J61" i="4"/>
  <c r="R84" i="3"/>
  <c r="R83" i="3" s="1"/>
  <c r="R82" i="3" s="1"/>
  <c r="T141" i="3"/>
  <c r="P86" i="4"/>
  <c r="P85" i="4"/>
  <c r="P84" i="4" s="1"/>
  <c r="AU57" i="1" s="1"/>
  <c r="BK111" i="2"/>
  <c r="J111" i="2" s="1"/>
  <c r="J62" i="2" s="1"/>
  <c r="BK97" i="4"/>
  <c r="J97" i="4"/>
  <c r="J62" i="4" s="1"/>
  <c r="BK106" i="4"/>
  <c r="J106" i="4" s="1"/>
  <c r="J64" i="4" s="1"/>
  <c r="BE89" i="4"/>
  <c r="E48" i="4"/>
  <c r="F55" i="4"/>
  <c r="J80" i="4"/>
  <c r="BE87" i="4"/>
  <c r="BE91" i="4"/>
  <c r="BE98" i="4"/>
  <c r="J78" i="4"/>
  <c r="BE93" i="4"/>
  <c r="BE95" i="4"/>
  <c r="BE107" i="4"/>
  <c r="E72" i="3"/>
  <c r="F79" i="3"/>
  <c r="BE89" i="3"/>
  <c r="J84" i="2"/>
  <c r="J61" i="2"/>
  <c r="BE111" i="3"/>
  <c r="BE137" i="3"/>
  <c r="BE95" i="3"/>
  <c r="BE115" i="3"/>
  <c r="BE125" i="3"/>
  <c r="J54" i="3"/>
  <c r="BE91" i="3"/>
  <c r="BE97" i="3"/>
  <c r="BE103" i="3"/>
  <c r="BE119" i="3"/>
  <c r="BE133" i="3"/>
  <c r="BE135" i="3"/>
  <c r="BE148" i="3"/>
  <c r="J52" i="3"/>
  <c r="BE99" i="3"/>
  <c r="BE107" i="3"/>
  <c r="BE127" i="3"/>
  <c r="BE146" i="3"/>
  <c r="BE117" i="3"/>
  <c r="BE121" i="3"/>
  <c r="BE142" i="3"/>
  <c r="BE101" i="3"/>
  <c r="BE144" i="3"/>
  <c r="BE105" i="3"/>
  <c r="BE109" i="3"/>
  <c r="BE87" i="3"/>
  <c r="BE93" i="3"/>
  <c r="BE139" i="3"/>
  <c r="BE129" i="3"/>
  <c r="BE113" i="3"/>
  <c r="BE150" i="3"/>
  <c r="BE85" i="3"/>
  <c r="BE123" i="3"/>
  <c r="BE131" i="3"/>
  <c r="E72" i="2"/>
  <c r="BE103" i="2"/>
  <c r="BE105" i="2"/>
  <c r="BE112" i="2"/>
  <c r="J54" i="2"/>
  <c r="J52" i="2"/>
  <c r="BE87" i="2"/>
  <c r="BE85" i="2"/>
  <c r="BE89" i="2"/>
  <c r="BE101" i="2"/>
  <c r="BE107" i="2"/>
  <c r="BE109" i="2"/>
  <c r="F55" i="2"/>
  <c r="BE93" i="2"/>
  <c r="BE91" i="2"/>
  <c r="BE95" i="2"/>
  <c r="BE97" i="2"/>
  <c r="BE99" i="2"/>
  <c r="BA55" i="1"/>
  <c r="BC55" i="1"/>
  <c r="F36" i="3"/>
  <c r="BC56" i="1" s="1"/>
  <c r="J34" i="2"/>
  <c r="AW55" i="1"/>
  <c r="F36" i="4"/>
  <c r="BC57" i="1" s="1"/>
  <c r="F35" i="2"/>
  <c r="BB55" i="1" s="1"/>
  <c r="F34" i="4"/>
  <c r="BA57" i="1" s="1"/>
  <c r="F34" i="3"/>
  <c r="BA56" i="1"/>
  <c r="J34" i="3"/>
  <c r="AW56" i="1" s="1"/>
  <c r="F35" i="4"/>
  <c r="BB57" i="1" s="1"/>
  <c r="F37" i="4"/>
  <c r="BD57" i="1"/>
  <c r="F35" i="3"/>
  <c r="BB56" i="1" s="1"/>
  <c r="F37" i="2"/>
  <c r="BD55" i="1" s="1"/>
  <c r="J34" i="4"/>
  <c r="AW57" i="1" s="1"/>
  <c r="F37" i="3"/>
  <c r="BD56" i="1" s="1"/>
  <c r="BK83" i="3" l="1"/>
  <c r="J83" i="3" s="1"/>
  <c r="J60" i="3" s="1"/>
  <c r="BK83" i="2"/>
  <c r="J83" i="2"/>
  <c r="J60" i="2" s="1"/>
  <c r="BK85" i="4"/>
  <c r="J85" i="4"/>
  <c r="J60" i="4"/>
  <c r="BK105" i="4"/>
  <c r="J105" i="4" s="1"/>
  <c r="J63" i="4" s="1"/>
  <c r="BK82" i="3"/>
  <c r="J82" i="3"/>
  <c r="J59" i="3" s="1"/>
  <c r="AU54" i="1"/>
  <c r="F33" i="2"/>
  <c r="AZ55" i="1"/>
  <c r="BB54" i="1"/>
  <c r="AX54" i="1"/>
  <c r="J33" i="2"/>
  <c r="AV55" i="1"/>
  <c r="AT55" i="1" s="1"/>
  <c r="F33" i="4"/>
  <c r="AZ57" i="1" s="1"/>
  <c r="BA54" i="1"/>
  <c r="AW54" i="1" s="1"/>
  <c r="AK30" i="1" s="1"/>
  <c r="BC54" i="1"/>
  <c r="AY54" i="1"/>
  <c r="F33" i="3"/>
  <c r="AZ56" i="1"/>
  <c r="J33" i="4"/>
  <c r="AV57" i="1" s="1"/>
  <c r="AT57" i="1" s="1"/>
  <c r="J33" i="3"/>
  <c r="AV56" i="1" s="1"/>
  <c r="AT56" i="1" s="1"/>
  <c r="BD54" i="1"/>
  <c r="W33" i="1" s="1"/>
  <c r="BK82" i="2" l="1"/>
  <c r="J82" i="2"/>
  <c r="BK84" i="4"/>
  <c r="J84" i="4"/>
  <c r="J30" i="4" s="1"/>
  <c r="AG57" i="1" s="1"/>
  <c r="J30" i="2"/>
  <c r="AG55" i="1" s="1"/>
  <c r="AZ54" i="1"/>
  <c r="W29" i="1" s="1"/>
  <c r="W30" i="1"/>
  <c r="W32" i="1"/>
  <c r="W31" i="1"/>
  <c r="J30" i="3"/>
  <c r="AG56" i="1"/>
  <c r="AG54" i="1" l="1"/>
  <c r="AK26" i="1" s="1"/>
  <c r="J39" i="2"/>
  <c r="J39" i="4"/>
  <c r="J59" i="4"/>
  <c r="J59" i="2"/>
  <c r="J39" i="3"/>
  <c r="AN56" i="1"/>
  <c r="AN55" i="1"/>
  <c r="AN57" i="1"/>
  <c r="AV54" i="1"/>
  <c r="AK29" i="1" s="1"/>
  <c r="AK35" i="1" l="1"/>
  <c r="AT54" i="1"/>
  <c r="AN54" i="1"/>
</calcChain>
</file>

<file path=xl/sharedStrings.xml><?xml version="1.0" encoding="utf-8"?>
<sst xmlns="http://schemas.openxmlformats.org/spreadsheetml/2006/main" count="2130" uniqueCount="535">
  <si>
    <t>Export Komplet</t>
  </si>
  <si>
    <t>VZ</t>
  </si>
  <si>
    <t>2.0</t>
  </si>
  <si>
    <t>ZAMOK</t>
  </si>
  <si>
    <t>False</t>
  </si>
  <si>
    <t>{6be4e5cf-0694-4931-8514-e4eccac875e9}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</si>
  <si>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</si>
  <si>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</si>
  <si>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</si>
  <si>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</si>
  <si>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</si>
  <si>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</si>
  <si>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</si>
  <si>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</si>
  <si>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2025_006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</si>
  <si>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</si>
  <si>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</si>
  <si>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Opravy a provozování studní a čerpacích stanic OŘ UNL 2025 - 2029</t>
  </si>
  <si>
    <t>KSO:</t>
  </si>
  <si>
    <t/>
  </si>
  <si>
    <t>CC-CZ:</t>
  </si>
  <si>
    <t>Místo:</t>
  </si>
  <si>
    <t>OŘ Ústí nad Labem</t>
  </si>
  <si>
    <t>Datum:</t>
  </si>
  <si>
    <t>26. 2. 2025</t>
  </si>
  <si>
    <t>Zadavatel:</t>
  </si>
  <si>
    <t>IČ:</t>
  </si>
  <si>
    <t>70994234</t>
  </si>
  <si>
    <t>Správa železnic, státní organizace</t>
  </si>
  <si>
    <t>DIČ:</t>
  </si>
  <si>
    <t>CZ70994234</t>
  </si>
  <si>
    <t>Účastník: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</si>
  <si>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</si>
  <si>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</si>
  <si>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</si>
  <si>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</si>
  <si>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</si>
  <si>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</si>
  <si>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</si>
  <si>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</si>
  <si>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</si>
  <si>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</si>
  <si>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</si>
  <si>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</si>
  <si>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</si>
  <si>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</si>
  <si>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</si>
  <si>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</si>
  <si>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</si>
  <si>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</si>
  <si>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</si>
  <si>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</si>
  <si>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</si>
  <si>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</si>
  <si>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</si>
  <si>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</si>
  <si>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</si>
  <si>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</si>
  <si>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</si>
  <si>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</si>
  <si>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</si>
  <si>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</si>
  <si>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</si>
  <si>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</si>
  <si>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</si>
  <si>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</si>
  <si>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</si>
  <si>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</si>
  <si>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</si>
  <si>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</si>
  <si>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</si>
  <si>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</si>
  <si>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</si>
  <si>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</si>
  <si>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</si>
  <si>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</si>
  <si>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</si>
  <si>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</si>
  <si>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</si>
  <si>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Přečerpávací a čerpací stanice odpadních vod</t>
  </si>
  <si>
    <t>PRO</t>
  </si>
  <si>
    <t>1</t>
  </si>
  <si>
    <t>{6aa4ab10-6e72-475f-952f-e4e77975a245}</t>
  </si>
  <si>
    <t>2</t>
  </si>
  <si>
    <t>PS02</t>
  </si>
  <si>
    <t>Studny</t>
  </si>
  <si>
    <t>{767817ec-7123-45a8-a048-d78eabbcfc3b}</t>
  </si>
  <si>
    <t>PS03</t>
  </si>
  <si>
    <t>Servis a opravy studní a vodáren</t>
  </si>
  <si>
    <t>STA</t>
  </si>
  <si>
    <t>{895a7a6b-a835-4ae3-8a9e-c916fe8718e3}</t>
  </si>
  <si>
    <t>KRYCÍ LIST SOUPISU PRACÍ</t>
  </si>
  <si>
    <t>Objekt:</t>
  </si>
  <si>
    <t>PS01 - Přečerpávací a čerpací stanice odpadních vod</t>
  </si>
  <si>
    <t>REKAPITULACE ČLENĚNÍ SOUPISU PRACÍ</t>
  </si>
  <si>
    <t>Kód dílu - Popis</t>
  </si>
  <si>
    <t>Cena celkem [CZK]</t>
  </si>
  <si>
    <t>-1</t>
  </si>
  <si>
    <t>HSV - HSV</t>
  </si>
  <si>
    <t xml:space="preserve">    CS - Přečerpávací a čerpací stanice</t>
  </si>
  <si>
    <t xml:space="preserve">    UP - Úpravna vody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</si>
  <si>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</si>
  <si>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</si>
  <si>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</si>
  <si>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</si>
  <si>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</si>
  <si>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</si>
  <si>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</si>
  <si>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</si>
  <si>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</si>
  <si>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</si>
  <si>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</si>
  <si>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</si>
  <si>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</si>
  <si>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</si>
  <si>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</si>
  <si>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ROZPOCET</t>
  </si>
  <si>
    <t>CS</t>
  </si>
  <si>
    <t>Přečerpávací a čerpací stanice</t>
  </si>
  <si>
    <t>K</t>
  </si>
  <si>
    <t>CS01</t>
  </si>
  <si>
    <t>Děčín hl. n. - výpravní budova Čsl. mládeže čp. 89/4</t>
  </si>
  <si>
    <t>měsíc</t>
  </si>
  <si>
    <t>4</t>
  </si>
  <si>
    <t>-1464399998</t>
  </si>
  <si>
    <t>PP</t>
  </si>
  <si>
    <t>CS02</t>
  </si>
  <si>
    <t>Děčín východ h. n. - výpravní budova 17. listopadu čp. 1414</t>
  </si>
  <si>
    <t>-1669655296</t>
  </si>
  <si>
    <t>3</t>
  </si>
  <si>
    <t>CS03</t>
  </si>
  <si>
    <t>Ústí n. L. hl. n. - výpravní budova U nádraží čp. 965/6</t>
  </si>
  <si>
    <t>1777228876</t>
  </si>
  <si>
    <t>CS04</t>
  </si>
  <si>
    <t>Velké Žernoseky - výpravní budova čp. 50</t>
  </si>
  <si>
    <t>-1006269832</t>
  </si>
  <si>
    <t>5</t>
  </si>
  <si>
    <t>CS05</t>
  </si>
  <si>
    <t>Žalhostice - budova ATÚ, aut. tel. ústředna čp. 175</t>
  </si>
  <si>
    <t>-140168325</t>
  </si>
  <si>
    <t>6</t>
  </si>
  <si>
    <t>CS06</t>
  </si>
  <si>
    <t>Litvínov - výpravní budova Nádražní čp. 294</t>
  </si>
  <si>
    <t>1188456264</t>
  </si>
  <si>
    <t>7</t>
  </si>
  <si>
    <t>CS07</t>
  </si>
  <si>
    <t>Oldřichov u Duchcova - výpravní budova čp. 44</t>
  </si>
  <si>
    <t>1758661825</t>
  </si>
  <si>
    <t>8</t>
  </si>
  <si>
    <t>CS08</t>
  </si>
  <si>
    <t>Most nové n. - spádovištní budova</t>
  </si>
  <si>
    <t>-610756421</t>
  </si>
  <si>
    <t>9</t>
  </si>
  <si>
    <t>CS09</t>
  </si>
  <si>
    <t>Ostrov nad Ohří - výpravní budova Nádražní čp. 256</t>
  </si>
  <si>
    <t>-678572792</t>
  </si>
  <si>
    <t>10</t>
  </si>
  <si>
    <t>CS10</t>
  </si>
  <si>
    <t>Nové Sedlo u Lokte - výpravní budova Revoluční čp. 517</t>
  </si>
  <si>
    <t>-14887791</t>
  </si>
  <si>
    <t>11</t>
  </si>
  <si>
    <t>CS11</t>
  </si>
  <si>
    <t>Dasnice - výpravní budova čp. 53</t>
  </si>
  <si>
    <t>1553606175</t>
  </si>
  <si>
    <t>CS12</t>
  </si>
  <si>
    <t>Karlovy Vary-Březová - budova zastávky, Studentská 134/80</t>
  </si>
  <si>
    <t>1456603098</t>
  </si>
  <si>
    <t>13</t>
  </si>
  <si>
    <t>CS13</t>
  </si>
  <si>
    <t>Lázně Kynžvart - výpravní budova čp. 113 (Stará Voda)</t>
  </si>
  <si>
    <t>-1652906100</t>
  </si>
  <si>
    <t>UP</t>
  </si>
  <si>
    <t>Úpravna vody</t>
  </si>
  <si>
    <t>14</t>
  </si>
  <si>
    <t>UP1.1</t>
  </si>
  <si>
    <t>Jedlová - výpravní budova čp. 17</t>
  </si>
  <si>
    <t>-707357699</t>
  </si>
  <si>
    <t>PS02 - Studny</t>
  </si>
  <si>
    <t>OST - Ostatní</t>
  </si>
  <si>
    <t xml:space="preserve">    ST - Studny</t>
  </si>
  <si>
    <t xml:space="preserve">    PR - Prameniště</t>
  </si>
  <si>
    <t>OST</t>
  </si>
  <si>
    <t>Ostatní</t>
  </si>
  <si>
    <t>ST</t>
  </si>
  <si>
    <t>ST1</t>
  </si>
  <si>
    <t>Bečov n/Teplou, strážní domek č.35, Karlovarská 349</t>
  </si>
  <si>
    <t>úkon</t>
  </si>
  <si>
    <t>512</t>
  </si>
  <si>
    <t>136374508</t>
  </si>
  <si>
    <t>ST2</t>
  </si>
  <si>
    <t>Salajna, budova zastávky č.p. 42</t>
  </si>
  <si>
    <t>-1812752708</t>
  </si>
  <si>
    <t>ST3</t>
  </si>
  <si>
    <t>Horní Habartice, strážní domek č.p. 198</t>
  </si>
  <si>
    <t>809373742</t>
  </si>
  <si>
    <t>ST4</t>
  </si>
  <si>
    <t>Hrobce, strážní dvojdomek, Hlavní 24</t>
  </si>
  <si>
    <t>1986480775</t>
  </si>
  <si>
    <t>ST5</t>
  </si>
  <si>
    <t>Jimlín, budova zastávky č.p.79</t>
  </si>
  <si>
    <t>-631807596</t>
  </si>
  <si>
    <t>ST6</t>
  </si>
  <si>
    <t>Jiříkov-Filipov, strážní domek, Pohraniční č.p.642</t>
  </si>
  <si>
    <t>1170878811</t>
  </si>
  <si>
    <t>ST7</t>
  </si>
  <si>
    <t>Karlovy Vary–Březová, strážní domek č. 48, K přehradě 133/75 133</t>
  </si>
  <si>
    <t>-931858633</t>
  </si>
  <si>
    <t>ST8</t>
  </si>
  <si>
    <t>Podbořany, strážní domek, Kadaňská 221</t>
  </si>
  <si>
    <t>-855518254</t>
  </si>
  <si>
    <t>ST9</t>
  </si>
  <si>
    <t>Kaštice 36, výpravní budova</t>
  </si>
  <si>
    <t>2017005786</t>
  </si>
  <si>
    <t>ST10</t>
  </si>
  <si>
    <t>Kaštice, strážní domek č.p. 34</t>
  </si>
  <si>
    <t>-1241563484</t>
  </si>
  <si>
    <t>ST11</t>
  </si>
  <si>
    <t>Krásný Jez, budova zastávky č.p. 50</t>
  </si>
  <si>
    <t>-895940457</t>
  </si>
  <si>
    <t>ST12</t>
  </si>
  <si>
    <t>Louny Předměstí, strážní domek č. 27, č.p. 759 a stavědlo č. 4</t>
  </si>
  <si>
    <t>486541059</t>
  </si>
  <si>
    <t>ST13</t>
  </si>
  <si>
    <t>Louny Předměstí, strážní domek č. 762</t>
  </si>
  <si>
    <t>-590433201</t>
  </si>
  <si>
    <t>ST14</t>
  </si>
  <si>
    <t>Otročín, budova zastávky č.p. 114</t>
  </si>
  <si>
    <t>-469382119</t>
  </si>
  <si>
    <t>15</t>
  </si>
  <si>
    <t>ST15</t>
  </si>
  <si>
    <t>Prackovice n/L, strážní domek č. 420, č.p. 79</t>
  </si>
  <si>
    <t>1073244445</t>
  </si>
  <si>
    <t>16</t>
  </si>
  <si>
    <t>ST16</t>
  </si>
  <si>
    <t>Prackovice n/L, strážní domek č. 418, č.p. 80</t>
  </si>
  <si>
    <t>347983507</t>
  </si>
  <si>
    <t>17</t>
  </si>
  <si>
    <t>ST17</t>
  </si>
  <si>
    <t>Radonice n/O, budova zastávka č.p. 79</t>
  </si>
  <si>
    <t>-1536039164</t>
  </si>
  <si>
    <t>18</t>
  </si>
  <si>
    <t>ST18</t>
  </si>
  <si>
    <t>Sedlec u Obrnic, strážní domek č. 104 a č. 94, Korozluky, Sedlec 23 a 24</t>
  </si>
  <si>
    <t>-1515169738</t>
  </si>
  <si>
    <t>19</t>
  </si>
  <si>
    <t>ST19</t>
  </si>
  <si>
    <t>Straškov, strážní domek č.p. 95</t>
  </si>
  <si>
    <t>-972820796</t>
  </si>
  <si>
    <t>20</t>
  </si>
  <si>
    <t>ST20</t>
  </si>
  <si>
    <t>Stráž n/O, strážní dvojdomek č.p. 70</t>
  </si>
  <si>
    <t>-635228848</t>
  </si>
  <si>
    <t>ST21</t>
  </si>
  <si>
    <t>Světec – Chotějovice, TNS, napájecí stanice</t>
  </si>
  <si>
    <t>-1963123665</t>
  </si>
  <si>
    <t>22</t>
  </si>
  <si>
    <t>ST22</t>
  </si>
  <si>
    <t>Vojkovice 46, výpravní budova</t>
  </si>
  <si>
    <t>441236003</t>
  </si>
  <si>
    <t>23</t>
  </si>
  <si>
    <t>ST23</t>
  </si>
  <si>
    <t>Kadaň, TNS, rozvodna</t>
  </si>
  <si>
    <t>94469740</t>
  </si>
  <si>
    <t>24</t>
  </si>
  <si>
    <t>ST24</t>
  </si>
  <si>
    <t>Panský, budova zastávky, č.p. 254</t>
  </si>
  <si>
    <t>441208300</t>
  </si>
  <si>
    <t>25</t>
  </si>
  <si>
    <t>ST25</t>
  </si>
  <si>
    <t>Klášterec n/O, strážní domek č.p. 51</t>
  </si>
  <si>
    <t>-1328991650</t>
  </si>
  <si>
    <t>26</t>
  </si>
  <si>
    <t>ST26</t>
  </si>
  <si>
    <t>Perštejn, Okounov, strážní domek, Okounov č.p. 47</t>
  </si>
  <si>
    <t>1163190229</t>
  </si>
  <si>
    <t>27</t>
  </si>
  <si>
    <t>ST27</t>
  </si>
  <si>
    <t>Boč, Kamenec, strážní domek, Kamenec č.p. 11</t>
  </si>
  <si>
    <t>1314625273</t>
  </si>
  <si>
    <t>28</t>
  </si>
  <si>
    <t>ST28</t>
  </si>
  <si>
    <t>Tršnice, strážní domek, Doubí č.p. 8</t>
  </si>
  <si>
    <t>-575524363</t>
  </si>
  <si>
    <t>PR</t>
  </si>
  <si>
    <t>Prameniště</t>
  </si>
  <si>
    <t>29</t>
  </si>
  <si>
    <t>PR1</t>
  </si>
  <si>
    <t>Dolní Žleb, výpravní budova č.p. 115 (prameniště)</t>
  </si>
  <si>
    <t>-561896736</t>
  </si>
  <si>
    <t>30</t>
  </si>
  <si>
    <t>PR2</t>
  </si>
  <si>
    <t>Chlumec u Chabařovic, výpravní budova č.p. 95 (prameniště)</t>
  </si>
  <si>
    <t>604950957</t>
  </si>
  <si>
    <t>31</t>
  </si>
  <si>
    <t>PR3</t>
  </si>
  <si>
    <t>Jedlová, výpravní budova č.p.17 (prameniště)</t>
  </si>
  <si>
    <t>1951823058</t>
  </si>
  <si>
    <t>32</t>
  </si>
  <si>
    <t>PR4</t>
  </si>
  <si>
    <t>Radejčín, budova zastávky č.p. 30 (prameniště)</t>
  </si>
  <si>
    <t>945982661</t>
  </si>
  <si>
    <t>33</t>
  </si>
  <si>
    <t>PR5</t>
  </si>
  <si>
    <t>Rotava, budova zastávky č.p. 677 (prameniště)</t>
  </si>
  <si>
    <t>1516632198</t>
  </si>
  <si>
    <t>PS03 - Servis a opravy studní a vodáren</t>
  </si>
  <si>
    <t xml:space="preserve">    PP - Přidružené a přípomocné práce</t>
  </si>
  <si>
    <t xml:space="preserve">    SE - Náhradní díly a pomocný materiál</t>
  </si>
  <si>
    <t>VRN - Vedlejší rozpočtové náklady</t>
  </si>
  <si>
    <t xml:space="preserve">    VRN8 - Přesun stavebních kapacit</t>
  </si>
  <si>
    <t>Přidružené a přípomocné práce</t>
  </si>
  <si>
    <t>PP01</t>
  </si>
  <si>
    <t>Desinfekce a výplach systému (nádrží a potrubí)</t>
  </si>
  <si>
    <t>soubor</t>
  </si>
  <si>
    <t>-1496967342</t>
  </si>
  <si>
    <t>PP02</t>
  </si>
  <si>
    <t>Sanace a desinfekce vodojemu</t>
  </si>
  <si>
    <t>310126759</t>
  </si>
  <si>
    <t>PP03</t>
  </si>
  <si>
    <t>Čištění a výměna pískových filtrů vodojemu</t>
  </si>
  <si>
    <t>-2008916915</t>
  </si>
  <si>
    <t>PP04</t>
  </si>
  <si>
    <t>Vysátí vodojemu</t>
  </si>
  <si>
    <t>1828440755</t>
  </si>
  <si>
    <t>PP05</t>
  </si>
  <si>
    <t>Vyčištění studánky a pramene</t>
  </si>
  <si>
    <t>1821153193</t>
  </si>
  <si>
    <t>SE</t>
  </si>
  <si>
    <t>Náhradní díly a pomocný materiál</t>
  </si>
  <si>
    <t>SE01</t>
  </si>
  <si>
    <t>max</t>
  </si>
  <si>
    <t>384131588</t>
  </si>
  <si>
    <t>P</t>
  </si>
  <si>
    <t>Poznámka k položce:_x000D_
Jedná se o maximální možný objem.</t>
  </si>
  <si>
    <t>VV</t>
  </si>
  <si>
    <t xml:space="preserve">Materiál bude účtován v cenách daných výrobcem,  přednostně v právě platné cenové soustavě ÚRS. </t>
  </si>
  <si>
    <t>Zadavatel si vyhrazuje právo ceny dané výrobcem ověřit a zkontrolovat.</t>
  </si>
  <si>
    <t>Viz čl. IV. v Příloze č. 1a Specifikace předmětu dílčích smluv.</t>
  </si>
  <si>
    <t>VRN</t>
  </si>
  <si>
    <t>Vedlejší rozpočtové náklady</t>
  </si>
  <si>
    <t>VRN8</t>
  </si>
  <si>
    <t>Přesun stavebních kapacit</t>
  </si>
  <si>
    <t>081002000</t>
  </si>
  <si>
    <t>Doprava zaměstnanců</t>
  </si>
  <si>
    <t>km</t>
  </si>
  <si>
    <t>CS ÚRS 2024 01</t>
  </si>
  <si>
    <t>1024</t>
  </si>
  <si>
    <t>-604235090</t>
  </si>
  <si>
    <t>Online PSC</t>
  </si>
  <si>
    <t>https://podminky.urs.cz/item/CS_URS_2024_01/081002000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</si>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</sst>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0" fontId="8" fillId="0" borderId="1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0" fontId="21" fillId="0" borderId="16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4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7" fillId="0" borderId="1" xfId="0" applyFont="1" applyBorder="1" applyAlignment="1">
      <alignment vertical="top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49" fontId="47" fillId="0" borderId="1" xfId="0" applyNumberFormat="1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0" fillId="0" borderId="0" xfId="0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38" fillId="0" borderId="1" xfId="0" applyFont="1" applyBorder="1" applyAlignment="1">
      <alignment horizontal="center" vertical="center"/>
    </xf>
    <xf numFmtId="49" fontId="40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1">
    <tableStyle name="Invisible" pivot="0" table="0" count="0" xr9:uid="{CE45D628-3203-451E-91DF-E029C92AD91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podminky.urs.cz/item/CS_URS_2024_01/081002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76" t="s">
        <v>14</v>
      </c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  <c r="AK5" s="247"/>
      <c r="AL5" s="247"/>
      <c r="AM5" s="247"/>
      <c r="AN5" s="247"/>
      <c r="AO5" s="247"/>
      <c r="AR5" s="19"/>
      <c r="BE5" s="273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77" t="s">
        <v>17</v>
      </c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  <c r="AK6" s="247"/>
      <c r="AL6" s="247"/>
      <c r="AM6" s="247"/>
      <c r="AN6" s="247"/>
      <c r="AO6" s="247"/>
      <c r="AR6" s="19"/>
      <c r="BE6" s="274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74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74"/>
      <c r="BS8" s="16" t="s">
        <v>6</v>
      </c>
    </row>
    <row r="9" spans="1:74" ht="14.45" customHeight="1">
      <c r="B9" s="19"/>
      <c r="AR9" s="19"/>
      <c r="BE9" s="274"/>
      <c r="BS9" s="16" t="s">
        <v>6</v>
      </c>
    </row>
    <row r="10" spans="1:74" ht="12" customHeight="1">
      <c r="B10" s="19"/>
      <c r="D10" s="26" t="s">
        <v>25</v>
      </c>
      <c r="AK10" s="26" t="s">
        <v>26</v>
      </c>
      <c r="AN10" s="24" t="s">
        <v>27</v>
      </c>
      <c r="AR10" s="19"/>
      <c r="BE10" s="274"/>
      <c r="BS10" s="16" t="s">
        <v>6</v>
      </c>
    </row>
    <row r="11" spans="1:74" ht="18.399999999999999" customHeight="1">
      <c r="B11" s="19"/>
      <c r="E11" s="24" t="s">
        <v>28</v>
      </c>
      <c r="AK11" s="26" t="s">
        <v>29</v>
      </c>
      <c r="AN11" s="24" t="s">
        <v>30</v>
      </c>
      <c r="AR11" s="19"/>
      <c r="BE11" s="274"/>
      <c r="BS11" s="16" t="s">
        <v>6</v>
      </c>
    </row>
    <row r="12" spans="1:74" ht="6.95" customHeight="1">
      <c r="B12" s="19"/>
      <c r="AR12" s="19"/>
      <c r="BE12" s="274"/>
      <c r="BS12" s="16" t="s">
        <v>6</v>
      </c>
    </row>
    <row r="13" spans="1:74" ht="12" customHeight="1">
      <c r="B13" s="19"/>
      <c r="D13" s="26" t="s">
        <v>31</v>
      </c>
      <c r="AK13" s="26" t="s">
        <v>26</v>
      </c>
      <c r="AN13" s="28" t="s">
        <v>32</v>
      </c>
      <c r="AR13" s="19"/>
      <c r="BE13" s="274"/>
      <c r="BS13" s="16" t="s">
        <v>6</v>
      </c>
    </row>
    <row r="14" spans="1:74" ht="12.75">
      <c r="B14" s="19"/>
      <c r="E14" s="278" t="s">
        <v>32</v>
      </c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6" t="s">
        <v>29</v>
      </c>
      <c r="AN14" s="28" t="s">
        <v>32</v>
      </c>
      <c r="AR14" s="19"/>
      <c r="BE14" s="274"/>
      <c r="BS14" s="16" t="s">
        <v>6</v>
      </c>
    </row>
    <row r="15" spans="1:74" ht="6.95" customHeight="1">
      <c r="B15" s="19"/>
      <c r="AR15" s="19"/>
      <c r="BE15" s="274"/>
      <c r="BS15" s="16" t="s">
        <v>4</v>
      </c>
    </row>
    <row r="16" spans="1:74" ht="12" customHeight="1">
      <c r="B16" s="19"/>
      <c r="D16" s="26" t="s">
        <v>33</v>
      </c>
      <c r="AK16" s="26" t="s">
        <v>26</v>
      </c>
      <c r="AN16" s="24" t="s">
        <v>19</v>
      </c>
      <c r="AR16" s="19"/>
      <c r="BE16" s="274"/>
      <c r="BS16" s="16" t="s">
        <v>4</v>
      </c>
    </row>
    <row r="17" spans="2:71" ht="18.399999999999999" customHeight="1">
      <c r="B17" s="19"/>
      <c r="E17" s="24" t="s">
        <v>34</v>
      </c>
      <c r="AK17" s="26" t="s">
        <v>29</v>
      </c>
      <c r="AN17" s="24" t="s">
        <v>19</v>
      </c>
      <c r="AR17" s="19"/>
      <c r="BE17" s="274"/>
      <c r="BS17" s="16" t="s">
        <v>35</v>
      </c>
    </row>
    <row r="18" spans="2:71" ht="6.95" customHeight="1">
      <c r="B18" s="19"/>
      <c r="AR18" s="19"/>
      <c r="BE18" s="274"/>
      <c r="BS18" s="16" t="s">
        <v>6</v>
      </c>
    </row>
    <row r="19" spans="2:71" ht="12" customHeight="1">
      <c r="B19" s="19"/>
      <c r="D19" s="26" t="s">
        <v>36</v>
      </c>
      <c r="AK19" s="26" t="s">
        <v>26</v>
      </c>
      <c r="AN19" s="24" t="s">
        <v>27</v>
      </c>
      <c r="AR19" s="19"/>
      <c r="BE19" s="274"/>
      <c r="BS19" s="16" t="s">
        <v>6</v>
      </c>
    </row>
    <row r="20" spans="2:71" ht="18.399999999999999" customHeight="1">
      <c r="B20" s="19"/>
      <c r="E20" s="24" t="s">
        <v>28</v>
      </c>
      <c r="AK20" s="26" t="s">
        <v>29</v>
      </c>
      <c r="AN20" s="24" t="s">
        <v>30</v>
      </c>
      <c r="AR20" s="19"/>
      <c r="BE20" s="274"/>
      <c r="BS20" s="16" t="s">
        <v>35</v>
      </c>
    </row>
    <row r="21" spans="2:71" ht="6.95" customHeight="1">
      <c r="B21" s="19"/>
      <c r="AR21" s="19"/>
      <c r="BE21" s="274"/>
    </row>
    <row r="22" spans="2:71" ht="12" customHeight="1">
      <c r="B22" s="19"/>
      <c r="D22" s="26" t="s">
        <v>37</v>
      </c>
      <c r="AR22" s="19"/>
      <c r="BE22" s="274"/>
    </row>
    <row r="23" spans="2:71" ht="47.25" customHeight="1">
      <c r="B23" s="19"/>
      <c r="E23" s="280" t="s">
        <v>38</v>
      </c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0"/>
      <c r="W23" s="280"/>
      <c r="X23" s="280"/>
      <c r="Y23" s="280"/>
      <c r="Z23" s="280"/>
      <c r="AA23" s="280"/>
      <c r="AB23" s="280"/>
      <c r="AC23" s="280"/>
      <c r="AD23" s="280"/>
      <c r="AE23" s="280"/>
      <c r="AF23" s="280"/>
      <c r="AG23" s="280"/>
      <c r="AH23" s="280"/>
      <c r="AI23" s="280"/>
      <c r="AJ23" s="280"/>
      <c r="AK23" s="280"/>
      <c r="AL23" s="280"/>
      <c r="AM23" s="280"/>
      <c r="AN23" s="280"/>
      <c r="AR23" s="19"/>
      <c r="BE23" s="274"/>
    </row>
    <row r="24" spans="2:71" ht="6.95" customHeight="1">
      <c r="B24" s="19"/>
      <c r="AR24" s="19"/>
      <c r="BE24" s="274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74"/>
    </row>
    <row r="26" spans="2:71" s="1" customFormat="1" ht="25.9" customHeight="1">
      <c r="B26" s="31"/>
      <c r="D26" s="32" t="s">
        <v>39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81">
        <f>ROUND(AG54,2)</f>
        <v>2500000</v>
      </c>
      <c r="AL26" s="282"/>
      <c r="AM26" s="282"/>
      <c r="AN26" s="282"/>
      <c r="AO26" s="282"/>
      <c r="AR26" s="31"/>
      <c r="BE26" s="274"/>
    </row>
    <row r="27" spans="2:71" s="1" customFormat="1" ht="6.95" customHeight="1">
      <c r="B27" s="31"/>
      <c r="AR27" s="31"/>
      <c r="BE27" s="274"/>
    </row>
    <row r="28" spans="2:71" s="1" customFormat="1" ht="12.75">
      <c r="B28" s="31"/>
      <c r="L28" s="283" t="s">
        <v>40</v>
      </c>
      <c r="M28" s="283"/>
      <c r="N28" s="283"/>
      <c r="O28" s="283"/>
      <c r="P28" s="283"/>
      <c r="W28" s="283" t="s">
        <v>41</v>
      </c>
      <c r="X28" s="283"/>
      <c r="Y28" s="283"/>
      <c r="Z28" s="283"/>
      <c r="AA28" s="283"/>
      <c r="AB28" s="283"/>
      <c r="AC28" s="283"/>
      <c r="AD28" s="283"/>
      <c r="AE28" s="283"/>
      <c r="AK28" s="283" t="s">
        <v>42</v>
      </c>
      <c r="AL28" s="283"/>
      <c r="AM28" s="283"/>
      <c r="AN28" s="283"/>
      <c r="AO28" s="283"/>
      <c r="AR28" s="31"/>
      <c r="BE28" s="274"/>
    </row>
    <row r="29" spans="2:71" s="2" customFormat="1" ht="14.45" customHeight="1">
      <c r="B29" s="35"/>
      <c r="D29" s="26" t="s">
        <v>43</v>
      </c>
      <c r="F29" s="26" t="s">
        <v>44</v>
      </c>
      <c r="L29" s="268">
        <v>0.21</v>
      </c>
      <c r="M29" s="267"/>
      <c r="N29" s="267"/>
      <c r="O29" s="267"/>
      <c r="P29" s="267"/>
      <c r="W29" s="266">
        <f>ROUND(AZ54, 2)</f>
        <v>2500000</v>
      </c>
      <c r="X29" s="267"/>
      <c r="Y29" s="267"/>
      <c r="Z29" s="267"/>
      <c r="AA29" s="267"/>
      <c r="AB29" s="267"/>
      <c r="AC29" s="267"/>
      <c r="AD29" s="267"/>
      <c r="AE29" s="267"/>
      <c r="AK29" s="266">
        <f>ROUND(AV54, 2)</f>
        <v>525000</v>
      </c>
      <c r="AL29" s="267"/>
      <c r="AM29" s="267"/>
      <c r="AN29" s="267"/>
      <c r="AO29" s="267"/>
      <c r="AR29" s="35"/>
      <c r="BE29" s="275"/>
    </row>
    <row r="30" spans="2:71" s="2" customFormat="1" ht="14.45" customHeight="1">
      <c r="B30" s="35"/>
      <c r="F30" s="26" t="s">
        <v>45</v>
      </c>
      <c r="L30" s="268">
        <v>0.12</v>
      </c>
      <c r="M30" s="267"/>
      <c r="N30" s="267"/>
      <c r="O30" s="267"/>
      <c r="P30" s="267"/>
      <c r="W30" s="266">
        <f>ROUND(BA54, 2)</f>
        <v>0</v>
      </c>
      <c r="X30" s="267"/>
      <c r="Y30" s="267"/>
      <c r="Z30" s="267"/>
      <c r="AA30" s="267"/>
      <c r="AB30" s="267"/>
      <c r="AC30" s="267"/>
      <c r="AD30" s="267"/>
      <c r="AE30" s="267"/>
      <c r="AK30" s="266">
        <f>ROUND(AW54, 2)</f>
        <v>0</v>
      </c>
      <c r="AL30" s="267"/>
      <c r="AM30" s="267"/>
      <c r="AN30" s="267"/>
      <c r="AO30" s="267"/>
      <c r="AR30" s="35"/>
      <c r="BE30" s="275"/>
    </row>
    <row r="31" spans="2:71" s="2" customFormat="1" ht="14.45" hidden="1" customHeight="1">
      <c r="B31" s="35"/>
      <c r="F31" s="26" t="s">
        <v>46</v>
      </c>
      <c r="L31" s="268">
        <v>0.21</v>
      </c>
      <c r="M31" s="267"/>
      <c r="N31" s="267"/>
      <c r="O31" s="267"/>
      <c r="P31" s="267"/>
      <c r="W31" s="266">
        <f>ROUND(BB54, 2)</f>
        <v>0</v>
      </c>
      <c r="X31" s="267"/>
      <c r="Y31" s="267"/>
      <c r="Z31" s="267"/>
      <c r="AA31" s="267"/>
      <c r="AB31" s="267"/>
      <c r="AC31" s="267"/>
      <c r="AD31" s="267"/>
      <c r="AE31" s="267"/>
      <c r="AK31" s="266">
        <v>0</v>
      </c>
      <c r="AL31" s="267"/>
      <c r="AM31" s="267"/>
      <c r="AN31" s="267"/>
      <c r="AO31" s="267"/>
      <c r="AR31" s="35"/>
      <c r="BE31" s="275"/>
    </row>
    <row r="32" spans="2:71" s="2" customFormat="1" ht="14.45" hidden="1" customHeight="1">
      <c r="B32" s="35"/>
      <c r="F32" s="26" t="s">
        <v>47</v>
      </c>
      <c r="L32" s="268">
        <v>0.12</v>
      </c>
      <c r="M32" s="267"/>
      <c r="N32" s="267"/>
      <c r="O32" s="267"/>
      <c r="P32" s="267"/>
      <c r="W32" s="266">
        <f>ROUND(BC54, 2)</f>
        <v>0</v>
      </c>
      <c r="X32" s="267"/>
      <c r="Y32" s="267"/>
      <c r="Z32" s="267"/>
      <c r="AA32" s="267"/>
      <c r="AB32" s="267"/>
      <c r="AC32" s="267"/>
      <c r="AD32" s="267"/>
      <c r="AE32" s="267"/>
      <c r="AK32" s="266">
        <v>0</v>
      </c>
      <c r="AL32" s="267"/>
      <c r="AM32" s="267"/>
      <c r="AN32" s="267"/>
      <c r="AO32" s="267"/>
      <c r="AR32" s="35"/>
      <c r="BE32" s="275"/>
    </row>
    <row r="33" spans="2:44" s="2" customFormat="1" ht="14.45" hidden="1" customHeight="1">
      <c r="B33" s="35"/>
      <c r="F33" s="26" t="s">
        <v>48</v>
      </c>
      <c r="L33" s="268">
        <v>0</v>
      </c>
      <c r="M33" s="267"/>
      <c r="N33" s="267"/>
      <c r="O33" s="267"/>
      <c r="P33" s="267"/>
      <c r="W33" s="266">
        <f>ROUND(BD54, 2)</f>
        <v>0</v>
      </c>
      <c r="X33" s="267"/>
      <c r="Y33" s="267"/>
      <c r="Z33" s="267"/>
      <c r="AA33" s="267"/>
      <c r="AB33" s="267"/>
      <c r="AC33" s="267"/>
      <c r="AD33" s="267"/>
      <c r="AE33" s="267"/>
      <c r="AK33" s="266">
        <v>0</v>
      </c>
      <c r="AL33" s="267"/>
      <c r="AM33" s="267"/>
      <c r="AN33" s="267"/>
      <c r="AO33" s="267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49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50</v>
      </c>
      <c r="U35" s="38"/>
      <c r="V35" s="38"/>
      <c r="W35" s="38"/>
      <c r="X35" s="269" t="s">
        <v>51</v>
      </c>
      <c r="Y35" s="270"/>
      <c r="Z35" s="270"/>
      <c r="AA35" s="270"/>
      <c r="AB35" s="270"/>
      <c r="AC35" s="38"/>
      <c r="AD35" s="38"/>
      <c r="AE35" s="38"/>
      <c r="AF35" s="38"/>
      <c r="AG35" s="38"/>
      <c r="AH35" s="38"/>
      <c r="AI35" s="38"/>
      <c r="AJ35" s="38"/>
      <c r="AK35" s="271">
        <f>SUM(AK26:AK33)</f>
        <v>3025000</v>
      </c>
      <c r="AL35" s="270"/>
      <c r="AM35" s="270"/>
      <c r="AN35" s="270"/>
      <c r="AO35" s="272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52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2025_006</v>
      </c>
      <c r="AR44" s="44"/>
    </row>
    <row r="45" spans="2:44" s="4" customFormat="1" ht="36.950000000000003" customHeight="1">
      <c r="B45" s="45"/>
      <c r="C45" s="46" t="s">
        <v>16</v>
      </c>
      <c r="L45" s="257" t="str">
        <f>K6</f>
        <v>Opravy a provozování studní a čerpacích stanic OŘ UNL 2025 - 2029</v>
      </c>
      <c r="M45" s="258"/>
      <c r="N45" s="258"/>
      <c r="O45" s="258"/>
      <c r="P45" s="258"/>
      <c r="Q45" s="258"/>
      <c r="R45" s="258"/>
      <c r="S45" s="258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  <c r="AD45" s="258"/>
      <c r="AE45" s="258"/>
      <c r="AF45" s="258"/>
      <c r="AG45" s="258"/>
      <c r="AH45" s="258"/>
      <c r="AI45" s="258"/>
      <c r="AJ45" s="258"/>
      <c r="AK45" s="258"/>
      <c r="AL45" s="258"/>
      <c r="AM45" s="258"/>
      <c r="AN45" s="258"/>
      <c r="AO45" s="258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>OŘ Ústí nad Labem</v>
      </c>
      <c r="AI47" s="26" t="s">
        <v>23</v>
      </c>
      <c r="AM47" s="259" t="str">
        <f>IF(AN8= "","",AN8)</f>
        <v>26. 2. 2025</v>
      </c>
      <c r="AN47" s="259"/>
      <c r="AR47" s="31"/>
    </row>
    <row r="48" spans="2:44" s="1" customFormat="1" ht="6.95" customHeight="1">
      <c r="B48" s="31"/>
      <c r="AR48" s="31"/>
    </row>
    <row r="49" spans="1:91" s="1" customFormat="1" ht="15.2" customHeight="1">
      <c r="B49" s="31"/>
      <c r="C49" s="26" t="s">
        <v>25</v>
      </c>
      <c r="L49" s="3" t="str">
        <f>IF(E11= "","",E11)</f>
        <v>Správa železnic, státní organizace</v>
      </c>
      <c r="AI49" s="26" t="s">
        <v>33</v>
      </c>
      <c r="AM49" s="260" t="str">
        <f>IF(E17="","",E17)</f>
        <v xml:space="preserve"> </v>
      </c>
      <c r="AN49" s="261"/>
      <c r="AO49" s="261"/>
      <c r="AP49" s="261"/>
      <c r="AR49" s="31"/>
      <c r="AS49" s="262" t="s">
        <v>53</v>
      </c>
      <c r="AT49" s="263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25.7" customHeight="1">
      <c r="B50" s="31"/>
      <c r="C50" s="26" t="s">
        <v>31</v>
      </c>
      <c r="L50" s="3" t="str">
        <f>IF(E14= "Vyplň údaj","",E14)</f>
        <v/>
      </c>
      <c r="AI50" s="26" t="s">
        <v>36</v>
      </c>
      <c r="AM50" s="260" t="str">
        <f>IF(E20="","",E20)</f>
        <v>Správa železnic, státní organizace</v>
      </c>
      <c r="AN50" s="261"/>
      <c r="AO50" s="261"/>
      <c r="AP50" s="261"/>
      <c r="AR50" s="31"/>
      <c r="AS50" s="264"/>
      <c r="AT50" s="265"/>
      <c r="BD50" s="52"/>
    </row>
    <row r="51" spans="1:91" s="1" customFormat="1" ht="10.9" customHeight="1">
      <c r="B51" s="31"/>
      <c r="AR51" s="31"/>
      <c r="AS51" s="264"/>
      <c r="AT51" s="265"/>
      <c r="BD51" s="52"/>
    </row>
    <row r="52" spans="1:91" s="1" customFormat="1" ht="29.25" customHeight="1">
      <c r="B52" s="31"/>
      <c r="C52" s="251" t="s">
        <v>54</v>
      </c>
      <c r="D52" s="252"/>
      <c r="E52" s="252"/>
      <c r="F52" s="252"/>
      <c r="G52" s="252"/>
      <c r="H52" s="53"/>
      <c r="I52" s="253" t="s">
        <v>55</v>
      </c>
      <c r="J52" s="252"/>
      <c r="K52" s="252"/>
      <c r="L52" s="252"/>
      <c r="M52" s="252"/>
      <c r="N52" s="252"/>
      <c r="O52" s="252"/>
      <c r="P52" s="252"/>
      <c r="Q52" s="252"/>
      <c r="R52" s="252"/>
      <c r="S52" s="252"/>
      <c r="T52" s="252"/>
      <c r="U52" s="252"/>
      <c r="V52" s="252"/>
      <c r="W52" s="252"/>
      <c r="X52" s="252"/>
      <c r="Y52" s="252"/>
      <c r="Z52" s="252"/>
      <c r="AA52" s="252"/>
      <c r="AB52" s="252"/>
      <c r="AC52" s="252"/>
      <c r="AD52" s="252"/>
      <c r="AE52" s="252"/>
      <c r="AF52" s="252"/>
      <c r="AG52" s="254" t="s">
        <v>56</v>
      </c>
      <c r="AH52" s="252"/>
      <c r="AI52" s="252"/>
      <c r="AJ52" s="252"/>
      <c r="AK52" s="252"/>
      <c r="AL52" s="252"/>
      <c r="AM52" s="252"/>
      <c r="AN52" s="253" t="s">
        <v>57</v>
      </c>
      <c r="AO52" s="252"/>
      <c r="AP52" s="252"/>
      <c r="AQ52" s="54" t="s">
        <v>58</v>
      </c>
      <c r="AR52" s="31"/>
      <c r="AS52" s="55" t="s">
        <v>59</v>
      </c>
      <c r="AT52" s="56" t="s">
        <v>60</v>
      </c>
      <c r="AU52" s="56" t="s">
        <v>61</v>
      </c>
      <c r="AV52" s="56" t="s">
        <v>62</v>
      </c>
      <c r="AW52" s="56" t="s">
        <v>63</v>
      </c>
      <c r="AX52" s="56" t="s">
        <v>64</v>
      </c>
      <c r="AY52" s="56" t="s">
        <v>65</v>
      </c>
      <c r="AZ52" s="56" t="s">
        <v>66</v>
      </c>
      <c r="BA52" s="56" t="s">
        <v>67</v>
      </c>
      <c r="BB52" s="56" t="s">
        <v>68</v>
      </c>
      <c r="BC52" s="56" t="s">
        <v>69</v>
      </c>
      <c r="BD52" s="57" t="s">
        <v>70</v>
      </c>
    </row>
    <row r="53" spans="1:91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9"/>
      <c r="C54" s="60" t="s">
        <v>71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55">
        <f>ROUND(SUM(AG55:AG57),2)</f>
        <v>2500000</v>
      </c>
      <c r="AH54" s="255"/>
      <c r="AI54" s="255"/>
      <c r="AJ54" s="255"/>
      <c r="AK54" s="255"/>
      <c r="AL54" s="255"/>
      <c r="AM54" s="255"/>
      <c r="AN54" s="256">
        <f>SUM(AG54,AT54)</f>
        <v>3025000</v>
      </c>
      <c r="AO54" s="256"/>
      <c r="AP54" s="256"/>
      <c r="AQ54" s="63" t="s">
        <v>19</v>
      </c>
      <c r="AR54" s="59"/>
      <c r="AS54" s="64">
        <f>ROUND(SUM(AS55:AS57),2)</f>
        <v>0</v>
      </c>
      <c r="AT54" s="65">
        <f>ROUND(SUM(AV54:AW54),2)</f>
        <v>525000</v>
      </c>
      <c r="AU54" s="66">
        <f>ROUND(SUM(AU55:AU57),5)</f>
        <v>0</v>
      </c>
      <c r="AV54" s="65">
        <f>ROUND(AZ54*L29,2)</f>
        <v>525000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ROUND(SUM(AZ55:AZ57),2)</f>
        <v>2500000</v>
      </c>
      <c r="BA54" s="65">
        <f>ROUND(SUM(BA55:BA57),2)</f>
        <v>0</v>
      </c>
      <c r="BB54" s="65">
        <f>ROUND(SUM(BB55:BB57),2)</f>
        <v>0</v>
      </c>
      <c r="BC54" s="65">
        <f>ROUND(SUM(BC55:BC57),2)</f>
        <v>0</v>
      </c>
      <c r="BD54" s="67">
        <f>ROUND(SUM(BD55:BD57),2)</f>
        <v>0</v>
      </c>
      <c r="BS54" s="68" t="s">
        <v>72</v>
      </c>
      <c r="BT54" s="68" t="s">
        <v>73</v>
      </c>
      <c r="BU54" s="69" t="s">
        <v>74</v>
      </c>
      <c r="BV54" s="68" t="s">
        <v>75</v>
      </c>
      <c r="BW54" s="68" t="s">
        <v>5</v>
      </c>
      <c r="BX54" s="68" t="s">
        <v>76</v>
      </c>
      <c r="CL54" s="68" t="s">
        <v>19</v>
      </c>
    </row>
    <row r="55" spans="1:91" s="6" customFormat="1" ht="24.75" customHeight="1">
      <c r="A55" s="70" t="s">
        <v>77</v>
      </c>
      <c r="B55" s="71"/>
      <c r="C55" s="72"/>
      <c r="D55" s="250" t="s">
        <v>78</v>
      </c>
      <c r="E55" s="250"/>
      <c r="F55" s="250"/>
      <c r="G55" s="250"/>
      <c r="H55" s="250"/>
      <c r="I55" s="73"/>
      <c r="J55" s="250" t="s">
        <v>79</v>
      </c>
      <c r="K55" s="250"/>
      <c r="L55" s="250"/>
      <c r="M55" s="250"/>
      <c r="N55" s="250"/>
      <c r="O55" s="250"/>
      <c r="P55" s="250"/>
      <c r="Q55" s="250"/>
      <c r="R55" s="250"/>
      <c r="S55" s="250"/>
      <c r="T55" s="250"/>
      <c r="U55" s="250"/>
      <c r="V55" s="250"/>
      <c r="W55" s="250"/>
      <c r="X55" s="250"/>
      <c r="Y55" s="250"/>
      <c r="Z55" s="250"/>
      <c r="AA55" s="250"/>
      <c r="AB55" s="250"/>
      <c r="AC55" s="250"/>
      <c r="AD55" s="250"/>
      <c r="AE55" s="250"/>
      <c r="AF55" s="250"/>
      <c r="AG55" s="248">
        <f>'PS01 - Přečerpávací a čer...'!J30</f>
        <v>0</v>
      </c>
      <c r="AH55" s="249"/>
      <c r="AI55" s="249"/>
      <c r="AJ55" s="249"/>
      <c r="AK55" s="249"/>
      <c r="AL55" s="249"/>
      <c r="AM55" s="249"/>
      <c r="AN55" s="248">
        <f>SUM(AG55,AT55)</f>
        <v>0</v>
      </c>
      <c r="AO55" s="249"/>
      <c r="AP55" s="249"/>
      <c r="AQ55" s="74" t="s">
        <v>80</v>
      </c>
      <c r="AR55" s="71"/>
      <c r="AS55" s="75">
        <v>0</v>
      </c>
      <c r="AT55" s="76">
        <f>ROUND(SUM(AV55:AW55),2)</f>
        <v>0</v>
      </c>
      <c r="AU55" s="77">
        <f>'PS01 - Přečerpávací a čer...'!P82</f>
        <v>0</v>
      </c>
      <c r="AV55" s="76">
        <f>'PS01 - Přečerpávací a čer...'!J33</f>
        <v>0</v>
      </c>
      <c r="AW55" s="76">
        <f>'PS01 - Přečerpávací a čer...'!J34</f>
        <v>0</v>
      </c>
      <c r="AX55" s="76">
        <f>'PS01 - Přečerpávací a čer...'!J35</f>
        <v>0</v>
      </c>
      <c r="AY55" s="76">
        <f>'PS01 - Přečerpávací a čer...'!J36</f>
        <v>0</v>
      </c>
      <c r="AZ55" s="76">
        <f>'PS01 - Přečerpávací a čer...'!F33</f>
        <v>0</v>
      </c>
      <c r="BA55" s="76">
        <f>'PS01 - Přečerpávací a čer...'!F34</f>
        <v>0</v>
      </c>
      <c r="BB55" s="76">
        <f>'PS01 - Přečerpávací a čer...'!F35</f>
        <v>0</v>
      </c>
      <c r="BC55" s="76">
        <f>'PS01 - Přečerpávací a čer...'!F36</f>
        <v>0</v>
      </c>
      <c r="BD55" s="78">
        <f>'PS01 - Přečerpávací a čer...'!F37</f>
        <v>0</v>
      </c>
      <c r="BT55" s="79" t="s">
        <v>81</v>
      </c>
      <c r="BV55" s="79" t="s">
        <v>75</v>
      </c>
      <c r="BW55" s="79" t="s">
        <v>82</v>
      </c>
      <c r="BX55" s="79" t="s">
        <v>5</v>
      </c>
      <c r="CL55" s="79" t="s">
        <v>19</v>
      </c>
      <c r="CM55" s="79" t="s">
        <v>83</v>
      </c>
    </row>
    <row r="56" spans="1:91" s="6" customFormat="1" ht="16.5" customHeight="1">
      <c r="A56" s="70" t="s">
        <v>77</v>
      </c>
      <c r="B56" s="71"/>
      <c r="C56" s="72"/>
      <c r="D56" s="250" t="s">
        <v>84</v>
      </c>
      <c r="E56" s="250"/>
      <c r="F56" s="250"/>
      <c r="G56" s="250"/>
      <c r="H56" s="250"/>
      <c r="I56" s="73"/>
      <c r="J56" s="250" t="s">
        <v>85</v>
      </c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48">
        <f>'PS02 - Studny'!J30</f>
        <v>0</v>
      </c>
      <c r="AH56" s="249"/>
      <c r="AI56" s="249"/>
      <c r="AJ56" s="249"/>
      <c r="AK56" s="249"/>
      <c r="AL56" s="249"/>
      <c r="AM56" s="249"/>
      <c r="AN56" s="248">
        <f>SUM(AG56,AT56)</f>
        <v>0</v>
      </c>
      <c r="AO56" s="249"/>
      <c r="AP56" s="249"/>
      <c r="AQ56" s="74" t="s">
        <v>80</v>
      </c>
      <c r="AR56" s="71"/>
      <c r="AS56" s="75">
        <v>0</v>
      </c>
      <c r="AT56" s="76">
        <f>ROUND(SUM(AV56:AW56),2)</f>
        <v>0</v>
      </c>
      <c r="AU56" s="77">
        <f>'PS02 - Studny'!P82</f>
        <v>0</v>
      </c>
      <c r="AV56" s="76">
        <f>'PS02 - Studny'!J33</f>
        <v>0</v>
      </c>
      <c r="AW56" s="76">
        <f>'PS02 - Studny'!J34</f>
        <v>0</v>
      </c>
      <c r="AX56" s="76">
        <f>'PS02 - Studny'!J35</f>
        <v>0</v>
      </c>
      <c r="AY56" s="76">
        <f>'PS02 - Studny'!J36</f>
        <v>0</v>
      </c>
      <c r="AZ56" s="76">
        <f>'PS02 - Studny'!F33</f>
        <v>0</v>
      </c>
      <c r="BA56" s="76">
        <f>'PS02 - Studny'!F34</f>
        <v>0</v>
      </c>
      <c r="BB56" s="76">
        <f>'PS02 - Studny'!F35</f>
        <v>0</v>
      </c>
      <c r="BC56" s="76">
        <f>'PS02 - Studny'!F36</f>
        <v>0</v>
      </c>
      <c r="BD56" s="78">
        <f>'PS02 - Studny'!F37</f>
        <v>0</v>
      </c>
      <c r="BT56" s="79" t="s">
        <v>81</v>
      </c>
      <c r="BV56" s="79" t="s">
        <v>75</v>
      </c>
      <c r="BW56" s="79" t="s">
        <v>86</v>
      </c>
      <c r="BX56" s="79" t="s">
        <v>5</v>
      </c>
      <c r="CL56" s="79" t="s">
        <v>19</v>
      </c>
      <c r="CM56" s="79" t="s">
        <v>83</v>
      </c>
    </row>
    <row r="57" spans="1:91" s="6" customFormat="1" ht="16.5" customHeight="1">
      <c r="A57" s="70" t="s">
        <v>77</v>
      </c>
      <c r="B57" s="71"/>
      <c r="C57" s="72"/>
      <c r="D57" s="250" t="s">
        <v>87</v>
      </c>
      <c r="E57" s="250"/>
      <c r="F57" s="250"/>
      <c r="G57" s="250"/>
      <c r="H57" s="250"/>
      <c r="I57" s="73"/>
      <c r="J57" s="250" t="s">
        <v>88</v>
      </c>
      <c r="K57" s="250"/>
      <c r="L57" s="250"/>
      <c r="M57" s="250"/>
      <c r="N57" s="250"/>
      <c r="O57" s="250"/>
      <c r="P57" s="250"/>
      <c r="Q57" s="250"/>
      <c r="R57" s="250"/>
      <c r="S57" s="250"/>
      <c r="T57" s="250"/>
      <c r="U57" s="250"/>
      <c r="V57" s="250"/>
      <c r="W57" s="250"/>
      <c r="X57" s="250"/>
      <c r="Y57" s="250"/>
      <c r="Z57" s="250"/>
      <c r="AA57" s="250"/>
      <c r="AB57" s="250"/>
      <c r="AC57" s="250"/>
      <c r="AD57" s="250"/>
      <c r="AE57" s="250"/>
      <c r="AF57" s="250"/>
      <c r="AG57" s="248">
        <f>'PS03 - Servis a opravy st...'!J30</f>
        <v>2500000</v>
      </c>
      <c r="AH57" s="249"/>
      <c r="AI57" s="249"/>
      <c r="AJ57" s="249"/>
      <c r="AK57" s="249"/>
      <c r="AL57" s="249"/>
      <c r="AM57" s="249"/>
      <c r="AN57" s="248">
        <f>SUM(AG57,AT57)</f>
        <v>3025000</v>
      </c>
      <c r="AO57" s="249"/>
      <c r="AP57" s="249"/>
      <c r="AQ57" s="74" t="s">
        <v>89</v>
      </c>
      <c r="AR57" s="71"/>
      <c r="AS57" s="80">
        <v>0</v>
      </c>
      <c r="AT57" s="81">
        <f>ROUND(SUM(AV57:AW57),2)</f>
        <v>525000</v>
      </c>
      <c r="AU57" s="82">
        <f>'PS03 - Servis a opravy st...'!P84</f>
        <v>0</v>
      </c>
      <c r="AV57" s="81">
        <f>'PS03 - Servis a opravy st...'!J33</f>
        <v>525000</v>
      </c>
      <c r="AW57" s="81">
        <f>'PS03 - Servis a opravy st...'!J34</f>
        <v>0</v>
      </c>
      <c r="AX57" s="81">
        <f>'PS03 - Servis a opravy st...'!J35</f>
        <v>0</v>
      </c>
      <c r="AY57" s="81">
        <f>'PS03 - Servis a opravy st...'!J36</f>
        <v>0</v>
      </c>
      <c r="AZ57" s="81">
        <f>'PS03 - Servis a opravy st...'!F33</f>
        <v>2500000</v>
      </c>
      <c r="BA57" s="81">
        <f>'PS03 - Servis a opravy st...'!F34</f>
        <v>0</v>
      </c>
      <c r="BB57" s="81">
        <f>'PS03 - Servis a opravy st...'!F35</f>
        <v>0</v>
      </c>
      <c r="BC57" s="81">
        <f>'PS03 - Servis a opravy st...'!F36</f>
        <v>0</v>
      </c>
      <c r="BD57" s="83">
        <f>'PS03 - Servis a opravy st...'!F37</f>
        <v>0</v>
      </c>
      <c r="BT57" s="79" t="s">
        <v>81</v>
      </c>
      <c r="BV57" s="79" t="s">
        <v>75</v>
      </c>
      <c r="BW57" s="79" t="s">
        <v>90</v>
      </c>
      <c r="BX57" s="79" t="s">
        <v>5</v>
      </c>
      <c r="CL57" s="79" t="s">
        <v>19</v>
      </c>
      <c r="CM57" s="79" t="s">
        <v>83</v>
      </c>
    </row>
    <row r="58" spans="1:91" s="1" customFormat="1" ht="30" customHeight="1">
      <c r="B58" s="31"/>
      <c r="AR58" s="31"/>
    </row>
    <row r="59" spans="1:91" s="1" customFormat="1" ht="6.95" customHeight="1"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31"/>
    </row>
  </sheetData>
  <sheetProtection algorithmName="SHA-512" hashValue="Zeao6DZyAoRLfRbqCW2PYp0ykKiONsPtTYDhRSP0ILXP8Nb2jOdvDtiKGkZCZ4PqG43imdZiOngdehnVsgvrNQ==" saltValue="broILc0dD4ALU6VvY6EZm5yiP3n17HELsUOgv4apFd7IROz600kKGdmBh3vKQba+RKVtgEB8Hu+AJsAIdueDIA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PS01 - Přečerpávací a čer...'!C2" display="/" xr:uid="{00000000-0004-0000-0000-000000000000}"/>
    <hyperlink ref="A56" location="'PS02 - Studny'!C2" display="/" xr:uid="{00000000-0004-0000-0000-000001000000}"/>
    <hyperlink ref="A57" location="'PS03 - Servis a opravy st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Diskrétní&amp;1#_x000D_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16" t="s">
        <v>82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91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85" t="str">
        <f>'Rekapitulace zakázky'!K6</f>
        <v>Opravy a provozování studní a čerpacích stanic OŘ UNL 2025 - 2029</v>
      </c>
      <c r="F7" s="286"/>
      <c r="G7" s="286"/>
      <c r="H7" s="286"/>
      <c r="L7" s="19"/>
    </row>
    <row r="8" spans="2:46" s="1" customFormat="1" ht="12" customHeight="1">
      <c r="B8" s="31"/>
      <c r="D8" s="26" t="s">
        <v>92</v>
      </c>
      <c r="L8" s="31"/>
    </row>
    <row r="9" spans="2:46" s="1" customFormat="1" ht="16.5" customHeight="1">
      <c r="B9" s="31"/>
      <c r="E9" s="257" t="s">
        <v>93</v>
      </c>
      <c r="F9" s="284"/>
      <c r="G9" s="284"/>
      <c r="H9" s="284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zakázky'!AN8</f>
        <v>26. 2. 2025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zakázky'!AN13</f>
        <v>Vyplň údaj</v>
      </c>
      <c r="L17" s="31"/>
    </row>
    <row r="18" spans="2:12" s="1" customFormat="1" ht="18" customHeight="1">
      <c r="B18" s="31"/>
      <c r="E18" s="287" t="str">
        <f>'Rekapitulace zakázky'!E14</f>
        <v>Vyplň údaj</v>
      </c>
      <c r="F18" s="276"/>
      <c r="G18" s="276"/>
      <c r="H18" s="276"/>
      <c r="I18" s="26" t="s">
        <v>29</v>
      </c>
      <c r="J18" s="27" t="str">
        <f>'Rekapitulace zakázky'!AN14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tr">
        <f>IF('Rekapitulace zakázky'!AN16="","",'Rekapitulace zakázky'!AN16)</f>
        <v/>
      </c>
      <c r="L20" s="31"/>
    </row>
    <row r="21" spans="2:12" s="1" customFormat="1" ht="18" customHeight="1">
      <c r="B21" s="31"/>
      <c r="E21" s="24" t="str">
        <f>IF('Rekapitulace zakázky'!E17="","",'Rekapitulace zakázky'!E17)</f>
        <v xml:space="preserve"> </v>
      </c>
      <c r="I21" s="26" t="s">
        <v>29</v>
      </c>
      <c r="J21" s="24" t="str">
        <f>IF('Rekapitulace zakázky'!AN17="","",'Rekapitulace zakázky'!AN17)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36</v>
      </c>
      <c r="I23" s="26" t="s">
        <v>26</v>
      </c>
      <c r="J23" s="24" t="s">
        <v>27</v>
      </c>
      <c r="L23" s="31"/>
    </row>
    <row r="24" spans="2:12" s="1" customFormat="1" ht="18" customHeight="1">
      <c r="B24" s="31"/>
      <c r="E24" s="24" t="s">
        <v>28</v>
      </c>
      <c r="I24" s="26" t="s">
        <v>29</v>
      </c>
      <c r="J24" s="24" t="s">
        <v>30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5"/>
      <c r="E27" s="280" t="s">
        <v>19</v>
      </c>
      <c r="F27" s="280"/>
      <c r="G27" s="280"/>
      <c r="H27" s="280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39</v>
      </c>
      <c r="J30" s="62">
        <f>ROUND(J82,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41</v>
      </c>
      <c r="I32" s="34" t="s">
        <v>40</v>
      </c>
      <c r="J32" s="34" t="s">
        <v>42</v>
      </c>
      <c r="L32" s="31"/>
    </row>
    <row r="33" spans="2:12" s="1" customFormat="1" ht="14.45" customHeight="1">
      <c r="B33" s="31"/>
      <c r="D33" s="51" t="s">
        <v>43</v>
      </c>
      <c r="E33" s="26" t="s">
        <v>44</v>
      </c>
      <c r="F33" s="87">
        <f>ROUND((SUM(BE82:BE113)),  2)</f>
        <v>0</v>
      </c>
      <c r="I33" s="88">
        <v>0.21</v>
      </c>
      <c r="J33" s="87">
        <f>ROUND(((SUM(BE82:BE113))*I33),  2)</f>
        <v>0</v>
      </c>
      <c r="L33" s="31"/>
    </row>
    <row r="34" spans="2:12" s="1" customFormat="1" ht="14.45" customHeight="1">
      <c r="B34" s="31"/>
      <c r="E34" s="26" t="s">
        <v>45</v>
      </c>
      <c r="F34" s="87">
        <f>ROUND((SUM(BF82:BF113)),  2)</f>
        <v>0</v>
      </c>
      <c r="I34" s="88">
        <v>0.12</v>
      </c>
      <c r="J34" s="87">
        <f>ROUND(((SUM(BF82:BF113))*I34),  2)</f>
        <v>0</v>
      </c>
      <c r="L34" s="31"/>
    </row>
    <row r="35" spans="2:12" s="1" customFormat="1" ht="14.45" hidden="1" customHeight="1">
      <c r="B35" s="31"/>
      <c r="E35" s="26" t="s">
        <v>46</v>
      </c>
      <c r="F35" s="87">
        <f>ROUND((SUM(BG82:BG113)),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47</v>
      </c>
      <c r="F36" s="87">
        <f>ROUND((SUM(BH82:BH113)),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48</v>
      </c>
      <c r="F37" s="87">
        <f>ROUND((SUM(BI82:BI113)),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49</v>
      </c>
      <c r="E39" s="53"/>
      <c r="F39" s="53"/>
      <c r="G39" s="91" t="s">
        <v>50</v>
      </c>
      <c r="H39" s="92" t="s">
        <v>51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94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85" t="str">
        <f>E7</f>
        <v>Opravy a provozování studní a čerpacích stanic OŘ UNL 2025 - 2029</v>
      </c>
      <c r="F48" s="286"/>
      <c r="G48" s="286"/>
      <c r="H48" s="286"/>
      <c r="L48" s="31"/>
    </row>
    <row r="49" spans="2:47" s="1" customFormat="1" ht="12" customHeight="1">
      <c r="B49" s="31"/>
      <c r="C49" s="26" t="s">
        <v>92</v>
      </c>
      <c r="L49" s="31"/>
    </row>
    <row r="50" spans="2:47" s="1" customFormat="1" ht="16.5" customHeight="1">
      <c r="B50" s="31"/>
      <c r="E50" s="257" t="str">
        <f>E9</f>
        <v>PS01 - Přečerpávací a čerpací stanice odpadních vod</v>
      </c>
      <c r="F50" s="284"/>
      <c r="G50" s="284"/>
      <c r="H50" s="284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OŘ Ústí nad Labem</v>
      </c>
      <c r="I52" s="26" t="s">
        <v>23</v>
      </c>
      <c r="J52" s="48" t="str">
        <f>IF(J12="","",J12)</f>
        <v>26. 2. 2025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Správa železnic, státní organizace</v>
      </c>
      <c r="I54" s="26" t="s">
        <v>33</v>
      </c>
      <c r="J54" s="29" t="str">
        <f>E21</f>
        <v xml:space="preserve"> </v>
      </c>
      <c r="L54" s="31"/>
    </row>
    <row r="55" spans="2:47" s="1" customFormat="1" ht="25.7" customHeight="1">
      <c r="B55" s="31"/>
      <c r="C55" s="26" t="s">
        <v>31</v>
      </c>
      <c r="F55" s="24" t="str">
        <f>IF(E18="","",E18)</f>
        <v>Vyplň údaj</v>
      </c>
      <c r="I55" s="26" t="s">
        <v>36</v>
      </c>
      <c r="J55" s="29" t="str">
        <f>E24</f>
        <v>Správa železnic, státní organizace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95</v>
      </c>
      <c r="D57" s="89"/>
      <c r="E57" s="89"/>
      <c r="F57" s="89"/>
      <c r="G57" s="89"/>
      <c r="H57" s="89"/>
      <c r="I57" s="89"/>
      <c r="J57" s="96" t="s">
        <v>96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71</v>
      </c>
      <c r="J59" s="62">
        <f>J82</f>
        <v>0</v>
      </c>
      <c r="L59" s="31"/>
      <c r="AU59" s="16" t="s">
        <v>97</v>
      </c>
    </row>
    <row r="60" spans="2:47" s="8" customFormat="1" ht="24.95" customHeight="1">
      <c r="B60" s="98"/>
      <c r="D60" s="99" t="s">
        <v>98</v>
      </c>
      <c r="E60" s="100"/>
      <c r="F60" s="100"/>
      <c r="G60" s="100"/>
      <c r="H60" s="100"/>
      <c r="I60" s="100"/>
      <c r="J60" s="101">
        <f>J83</f>
        <v>0</v>
      </c>
      <c r="L60" s="98"/>
    </row>
    <row r="61" spans="2:47" s="9" customFormat="1" ht="19.899999999999999" customHeight="1">
      <c r="B61" s="102"/>
      <c r="D61" s="103" t="s">
        <v>99</v>
      </c>
      <c r="E61" s="104"/>
      <c r="F61" s="104"/>
      <c r="G61" s="104"/>
      <c r="H61" s="104"/>
      <c r="I61" s="104"/>
      <c r="J61" s="105">
        <f>J84</f>
        <v>0</v>
      </c>
      <c r="L61" s="102"/>
    </row>
    <row r="62" spans="2:47" s="9" customFormat="1" ht="19.899999999999999" customHeight="1">
      <c r="B62" s="102"/>
      <c r="D62" s="103" t="s">
        <v>100</v>
      </c>
      <c r="E62" s="104"/>
      <c r="F62" s="104"/>
      <c r="G62" s="104"/>
      <c r="H62" s="104"/>
      <c r="I62" s="104"/>
      <c r="J62" s="105">
        <f>J111</f>
        <v>0</v>
      </c>
      <c r="L62" s="102"/>
    </row>
    <row r="63" spans="2:47" s="1" customFormat="1" ht="21.75" customHeight="1">
      <c r="B63" s="31"/>
      <c r="L63" s="31"/>
    </row>
    <row r="64" spans="2:47" s="1" customFormat="1" ht="6.95" customHeight="1"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31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1"/>
    </row>
    <row r="69" spans="2:12" s="1" customFormat="1" ht="24.95" customHeight="1">
      <c r="B69" s="31"/>
      <c r="C69" s="20" t="s">
        <v>101</v>
      </c>
      <c r="L69" s="31"/>
    </row>
    <row r="70" spans="2:12" s="1" customFormat="1" ht="6.95" customHeight="1">
      <c r="B70" s="31"/>
      <c r="L70" s="31"/>
    </row>
    <row r="71" spans="2:12" s="1" customFormat="1" ht="12" customHeight="1">
      <c r="B71" s="31"/>
      <c r="C71" s="26" t="s">
        <v>16</v>
      </c>
      <c r="L71" s="31"/>
    </row>
    <row r="72" spans="2:12" s="1" customFormat="1" ht="16.5" customHeight="1">
      <c r="B72" s="31"/>
      <c r="E72" s="285" t="str">
        <f>E7</f>
        <v>Opravy a provozování studní a čerpacích stanic OŘ UNL 2025 - 2029</v>
      </c>
      <c r="F72" s="286"/>
      <c r="G72" s="286"/>
      <c r="H72" s="286"/>
      <c r="L72" s="31"/>
    </row>
    <row r="73" spans="2:12" s="1" customFormat="1" ht="12" customHeight="1">
      <c r="B73" s="31"/>
      <c r="C73" s="26" t="s">
        <v>92</v>
      </c>
      <c r="L73" s="31"/>
    </row>
    <row r="74" spans="2:12" s="1" customFormat="1" ht="16.5" customHeight="1">
      <c r="B74" s="31"/>
      <c r="E74" s="257" t="str">
        <f>E9</f>
        <v>PS01 - Přečerpávací a čerpací stanice odpadních vod</v>
      </c>
      <c r="F74" s="284"/>
      <c r="G74" s="284"/>
      <c r="H74" s="284"/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21</v>
      </c>
      <c r="F76" s="24" t="str">
        <f>F12</f>
        <v>OŘ Ústí nad Labem</v>
      </c>
      <c r="I76" s="26" t="s">
        <v>23</v>
      </c>
      <c r="J76" s="48" t="str">
        <f>IF(J12="","",J12)</f>
        <v>26. 2. 2025</v>
      </c>
      <c r="L76" s="31"/>
    </row>
    <row r="77" spans="2:12" s="1" customFormat="1" ht="6.95" customHeight="1">
      <c r="B77" s="31"/>
      <c r="L77" s="31"/>
    </row>
    <row r="78" spans="2:12" s="1" customFormat="1" ht="15.2" customHeight="1">
      <c r="B78" s="31"/>
      <c r="C78" s="26" t="s">
        <v>25</v>
      </c>
      <c r="F78" s="24" t="str">
        <f>E15</f>
        <v>Správa železnic, státní organizace</v>
      </c>
      <c r="I78" s="26" t="s">
        <v>33</v>
      </c>
      <c r="J78" s="29" t="str">
        <f>E21</f>
        <v xml:space="preserve"> </v>
      </c>
      <c r="L78" s="31"/>
    </row>
    <row r="79" spans="2:12" s="1" customFormat="1" ht="25.7" customHeight="1">
      <c r="B79" s="31"/>
      <c r="C79" s="26" t="s">
        <v>31</v>
      </c>
      <c r="F79" s="24" t="str">
        <f>IF(E18="","",E18)</f>
        <v>Vyplň údaj</v>
      </c>
      <c r="I79" s="26" t="s">
        <v>36</v>
      </c>
      <c r="J79" s="29" t="str">
        <f>E24</f>
        <v>Správa železnic, státní organizace</v>
      </c>
      <c r="L79" s="31"/>
    </row>
    <row r="80" spans="2:12" s="1" customFormat="1" ht="10.35" customHeight="1">
      <c r="B80" s="31"/>
      <c r="L80" s="31"/>
    </row>
    <row r="81" spans="2:65" s="10" customFormat="1" ht="29.25" customHeight="1">
      <c r="B81" s="106"/>
      <c r="C81" s="107" t="s">
        <v>102</v>
      </c>
      <c r="D81" s="108" t="s">
        <v>58</v>
      </c>
      <c r="E81" s="108" t="s">
        <v>54</v>
      </c>
      <c r="F81" s="108" t="s">
        <v>55</v>
      </c>
      <c r="G81" s="108" t="s">
        <v>103</v>
      </c>
      <c r="H81" s="108" t="s">
        <v>104</v>
      </c>
      <c r="I81" s="108" t="s">
        <v>105</v>
      </c>
      <c r="J81" s="108" t="s">
        <v>96</v>
      </c>
      <c r="K81" s="109" t="s">
        <v>106</v>
      </c>
      <c r="L81" s="106"/>
      <c r="M81" s="55" t="s">
        <v>19</v>
      </c>
      <c r="N81" s="56" t="s">
        <v>43</v>
      </c>
      <c r="O81" s="56" t="s">
        <v>107</v>
      </c>
      <c r="P81" s="56" t="s">
        <v>108</v>
      </c>
      <c r="Q81" s="56" t="s">
        <v>109</v>
      </c>
      <c r="R81" s="56" t="s">
        <v>110</v>
      </c>
      <c r="S81" s="56" t="s">
        <v>111</v>
      </c>
      <c r="T81" s="56" t="s">
        <v>112</v>
      </c>
      <c r="U81" s="57" t="s">
        <v>113</v>
      </c>
    </row>
    <row r="82" spans="2:65" s="1" customFormat="1" ht="22.9" customHeight="1">
      <c r="B82" s="31"/>
      <c r="C82" s="60" t="s">
        <v>114</v>
      </c>
      <c r="J82" s="110">
        <f>BK82</f>
        <v>0</v>
      </c>
      <c r="L82" s="31"/>
      <c r="M82" s="58"/>
      <c r="N82" s="49"/>
      <c r="O82" s="49"/>
      <c r="P82" s="111">
        <f>P83</f>
        <v>0</v>
      </c>
      <c r="Q82" s="49"/>
      <c r="R82" s="111">
        <f>R83</f>
        <v>0</v>
      </c>
      <c r="S82" s="49"/>
      <c r="T82" s="111">
        <f>T83</f>
        <v>0</v>
      </c>
      <c r="U82" s="50"/>
      <c r="AT82" s="16" t="s">
        <v>72</v>
      </c>
      <c r="AU82" s="16" t="s">
        <v>97</v>
      </c>
      <c r="BK82" s="112">
        <f>BK83</f>
        <v>0</v>
      </c>
    </row>
    <row r="83" spans="2:65" s="11" customFormat="1" ht="25.9" customHeight="1">
      <c r="B83" s="113"/>
      <c r="D83" s="114" t="s">
        <v>72</v>
      </c>
      <c r="E83" s="115" t="s">
        <v>115</v>
      </c>
      <c r="F83" s="115" t="s">
        <v>115</v>
      </c>
      <c r="I83" s="116"/>
      <c r="J83" s="117">
        <f>BK83</f>
        <v>0</v>
      </c>
      <c r="L83" s="113"/>
      <c r="M83" s="118"/>
      <c r="P83" s="119">
        <f>P84+P111</f>
        <v>0</v>
      </c>
      <c r="R83" s="119">
        <f>R84+R111</f>
        <v>0</v>
      </c>
      <c r="T83" s="119">
        <f>T84+T111</f>
        <v>0</v>
      </c>
      <c r="U83" s="120"/>
      <c r="AR83" s="114" t="s">
        <v>81</v>
      </c>
      <c r="AT83" s="121" t="s">
        <v>72</v>
      </c>
      <c r="AU83" s="121" t="s">
        <v>73</v>
      </c>
      <c r="AY83" s="114" t="s">
        <v>116</v>
      </c>
      <c r="BK83" s="122">
        <f>BK84+BK111</f>
        <v>0</v>
      </c>
    </row>
    <row r="84" spans="2:65" s="11" customFormat="1" ht="22.9" customHeight="1">
      <c r="B84" s="113"/>
      <c r="D84" s="114" t="s">
        <v>72</v>
      </c>
      <c r="E84" s="123" t="s">
        <v>117</v>
      </c>
      <c r="F84" s="123" t="s">
        <v>118</v>
      </c>
      <c r="I84" s="116"/>
      <c r="J84" s="124">
        <f>BK84</f>
        <v>0</v>
      </c>
      <c r="L84" s="113"/>
      <c r="M84" s="118"/>
      <c r="P84" s="119">
        <f>SUM(P85:P110)</f>
        <v>0</v>
      </c>
      <c r="R84" s="119">
        <f>SUM(R85:R110)</f>
        <v>0</v>
      </c>
      <c r="T84" s="119">
        <f>SUM(T85:T110)</f>
        <v>0</v>
      </c>
      <c r="U84" s="120"/>
      <c r="AR84" s="114" t="s">
        <v>81</v>
      </c>
      <c r="AT84" s="121" t="s">
        <v>72</v>
      </c>
      <c r="AU84" s="121" t="s">
        <v>81</v>
      </c>
      <c r="AY84" s="114" t="s">
        <v>116</v>
      </c>
      <c r="BK84" s="122">
        <f>SUM(BK85:BK110)</f>
        <v>0</v>
      </c>
    </row>
    <row r="85" spans="2:65" s="1" customFormat="1" ht="16.5" customHeight="1">
      <c r="B85" s="31"/>
      <c r="C85" s="125" t="s">
        <v>81</v>
      </c>
      <c r="D85" s="125" t="s">
        <v>119</v>
      </c>
      <c r="E85" s="126" t="s">
        <v>120</v>
      </c>
      <c r="F85" s="127" t="s">
        <v>121</v>
      </c>
      <c r="G85" s="128" t="s">
        <v>122</v>
      </c>
      <c r="H85" s="129">
        <v>48</v>
      </c>
      <c r="I85" s="130"/>
      <c r="J85" s="131">
        <f>ROUND(I85*H85,2)</f>
        <v>0</v>
      </c>
      <c r="K85" s="127" t="s">
        <v>19</v>
      </c>
      <c r="L85" s="31"/>
      <c r="M85" s="132" t="s">
        <v>19</v>
      </c>
      <c r="N85" s="133" t="s">
        <v>44</v>
      </c>
      <c r="P85" s="134">
        <f>O85*H85</f>
        <v>0</v>
      </c>
      <c r="Q85" s="134">
        <v>0</v>
      </c>
      <c r="R85" s="134">
        <f>Q85*H85</f>
        <v>0</v>
      </c>
      <c r="S85" s="134">
        <v>0</v>
      </c>
      <c r="T85" s="134">
        <f>S85*H85</f>
        <v>0</v>
      </c>
      <c r="U85" s="135" t="s">
        <v>19</v>
      </c>
      <c r="AR85" s="136" t="s">
        <v>123</v>
      </c>
      <c r="AT85" s="136" t="s">
        <v>119</v>
      </c>
      <c r="AU85" s="136" t="s">
        <v>83</v>
      </c>
      <c r="AY85" s="16" t="s">
        <v>116</v>
      </c>
      <c r="BE85" s="137">
        <f>IF(N85="základní",J85,0)</f>
        <v>0</v>
      </c>
      <c r="BF85" s="137">
        <f>IF(N85="snížená",J85,0)</f>
        <v>0</v>
      </c>
      <c r="BG85" s="137">
        <f>IF(N85="zákl. přenesená",J85,0)</f>
        <v>0</v>
      </c>
      <c r="BH85" s="137">
        <f>IF(N85="sníž. přenesená",J85,0)</f>
        <v>0</v>
      </c>
      <c r="BI85" s="137">
        <f>IF(N85="nulová",J85,0)</f>
        <v>0</v>
      </c>
      <c r="BJ85" s="16" t="s">
        <v>81</v>
      </c>
      <c r="BK85" s="137">
        <f>ROUND(I85*H85,2)</f>
        <v>0</v>
      </c>
      <c r="BL85" s="16" t="s">
        <v>123</v>
      </c>
      <c r="BM85" s="136" t="s">
        <v>124</v>
      </c>
    </row>
    <row r="86" spans="2:65" s="1" customFormat="1">
      <c r="B86" s="31"/>
      <c r="D86" s="138" t="s">
        <v>125</v>
      </c>
      <c r="F86" s="139" t="s">
        <v>121</v>
      </c>
      <c r="I86" s="140"/>
      <c r="L86" s="31"/>
      <c r="M86" s="141"/>
      <c r="U86" s="52"/>
      <c r="AT86" s="16" t="s">
        <v>125</v>
      </c>
      <c r="AU86" s="16" t="s">
        <v>83</v>
      </c>
    </row>
    <row r="87" spans="2:65" s="1" customFormat="1" ht="16.5" customHeight="1">
      <c r="B87" s="31"/>
      <c r="C87" s="125" t="s">
        <v>83</v>
      </c>
      <c r="D87" s="125" t="s">
        <v>119</v>
      </c>
      <c r="E87" s="126" t="s">
        <v>126</v>
      </c>
      <c r="F87" s="127" t="s">
        <v>127</v>
      </c>
      <c r="G87" s="128" t="s">
        <v>122</v>
      </c>
      <c r="H87" s="129">
        <v>48</v>
      </c>
      <c r="I87" s="130"/>
      <c r="J87" s="131">
        <f>ROUND(I87*H87,2)</f>
        <v>0</v>
      </c>
      <c r="K87" s="127" t="s">
        <v>19</v>
      </c>
      <c r="L87" s="31"/>
      <c r="M87" s="132" t="s">
        <v>19</v>
      </c>
      <c r="N87" s="133" t="s">
        <v>44</v>
      </c>
      <c r="P87" s="134">
        <f>O87*H87</f>
        <v>0</v>
      </c>
      <c r="Q87" s="134">
        <v>0</v>
      </c>
      <c r="R87" s="134">
        <f>Q87*H87</f>
        <v>0</v>
      </c>
      <c r="S87" s="134">
        <v>0</v>
      </c>
      <c r="T87" s="134">
        <f>S87*H87</f>
        <v>0</v>
      </c>
      <c r="U87" s="135" t="s">
        <v>19</v>
      </c>
      <c r="AR87" s="136" t="s">
        <v>123</v>
      </c>
      <c r="AT87" s="136" t="s">
        <v>119</v>
      </c>
      <c r="AU87" s="136" t="s">
        <v>83</v>
      </c>
      <c r="AY87" s="16" t="s">
        <v>116</v>
      </c>
      <c r="BE87" s="137">
        <f>IF(N87="základní",J87,0)</f>
        <v>0</v>
      </c>
      <c r="BF87" s="137">
        <f>IF(N87="snížená",J87,0)</f>
        <v>0</v>
      </c>
      <c r="BG87" s="137">
        <f>IF(N87="zákl. přenesená",J87,0)</f>
        <v>0</v>
      </c>
      <c r="BH87" s="137">
        <f>IF(N87="sníž. přenesená",J87,0)</f>
        <v>0</v>
      </c>
      <c r="BI87" s="137">
        <f>IF(N87="nulová",J87,0)</f>
        <v>0</v>
      </c>
      <c r="BJ87" s="16" t="s">
        <v>81</v>
      </c>
      <c r="BK87" s="137">
        <f>ROUND(I87*H87,2)</f>
        <v>0</v>
      </c>
      <c r="BL87" s="16" t="s">
        <v>123</v>
      </c>
      <c r="BM87" s="136" t="s">
        <v>128</v>
      </c>
    </row>
    <row r="88" spans="2:65" s="1" customFormat="1">
      <c r="B88" s="31"/>
      <c r="D88" s="138" t="s">
        <v>125</v>
      </c>
      <c r="F88" s="139" t="s">
        <v>127</v>
      </c>
      <c r="I88" s="140"/>
      <c r="L88" s="31"/>
      <c r="M88" s="141"/>
      <c r="U88" s="52"/>
      <c r="AT88" s="16" t="s">
        <v>125</v>
      </c>
      <c r="AU88" s="16" t="s">
        <v>83</v>
      </c>
    </row>
    <row r="89" spans="2:65" s="1" customFormat="1" ht="16.5" customHeight="1">
      <c r="B89" s="31"/>
      <c r="C89" s="125" t="s">
        <v>129</v>
      </c>
      <c r="D89" s="125" t="s">
        <v>119</v>
      </c>
      <c r="E89" s="126" t="s">
        <v>130</v>
      </c>
      <c r="F89" s="127" t="s">
        <v>131</v>
      </c>
      <c r="G89" s="128" t="s">
        <v>122</v>
      </c>
      <c r="H89" s="129">
        <v>48</v>
      </c>
      <c r="I89" s="130"/>
      <c r="J89" s="131">
        <f>ROUND(I89*H89,2)</f>
        <v>0</v>
      </c>
      <c r="K89" s="127" t="s">
        <v>19</v>
      </c>
      <c r="L89" s="31"/>
      <c r="M89" s="132" t="s">
        <v>19</v>
      </c>
      <c r="N89" s="133" t="s">
        <v>44</v>
      </c>
      <c r="P89" s="134">
        <f>O89*H89</f>
        <v>0</v>
      </c>
      <c r="Q89" s="134">
        <v>0</v>
      </c>
      <c r="R89" s="134">
        <f>Q89*H89</f>
        <v>0</v>
      </c>
      <c r="S89" s="134">
        <v>0</v>
      </c>
      <c r="T89" s="134">
        <f>S89*H89</f>
        <v>0</v>
      </c>
      <c r="U89" s="135" t="s">
        <v>19</v>
      </c>
      <c r="AR89" s="136" t="s">
        <v>123</v>
      </c>
      <c r="AT89" s="136" t="s">
        <v>119</v>
      </c>
      <c r="AU89" s="136" t="s">
        <v>83</v>
      </c>
      <c r="AY89" s="16" t="s">
        <v>116</v>
      </c>
      <c r="BE89" s="137">
        <f>IF(N89="základní",J89,0)</f>
        <v>0</v>
      </c>
      <c r="BF89" s="137">
        <f>IF(N89="snížená",J89,0)</f>
        <v>0</v>
      </c>
      <c r="BG89" s="137">
        <f>IF(N89="zákl. přenesená",J89,0)</f>
        <v>0</v>
      </c>
      <c r="BH89" s="137">
        <f>IF(N89="sníž. přenesená",J89,0)</f>
        <v>0</v>
      </c>
      <c r="BI89" s="137">
        <f>IF(N89="nulová",J89,0)</f>
        <v>0</v>
      </c>
      <c r="BJ89" s="16" t="s">
        <v>81</v>
      </c>
      <c r="BK89" s="137">
        <f>ROUND(I89*H89,2)</f>
        <v>0</v>
      </c>
      <c r="BL89" s="16" t="s">
        <v>123</v>
      </c>
      <c r="BM89" s="136" t="s">
        <v>132</v>
      </c>
    </row>
    <row r="90" spans="2:65" s="1" customFormat="1">
      <c r="B90" s="31"/>
      <c r="D90" s="138" t="s">
        <v>125</v>
      </c>
      <c r="F90" s="139" t="s">
        <v>131</v>
      </c>
      <c r="I90" s="140"/>
      <c r="L90" s="31"/>
      <c r="M90" s="141"/>
      <c r="U90" s="52"/>
      <c r="AT90" s="16" t="s">
        <v>125</v>
      </c>
      <c r="AU90" s="16" t="s">
        <v>83</v>
      </c>
    </row>
    <row r="91" spans="2:65" s="1" customFormat="1" ht="16.5" customHeight="1">
      <c r="B91" s="31"/>
      <c r="C91" s="125" t="s">
        <v>123</v>
      </c>
      <c r="D91" s="125" t="s">
        <v>119</v>
      </c>
      <c r="E91" s="126" t="s">
        <v>133</v>
      </c>
      <c r="F91" s="127" t="s">
        <v>134</v>
      </c>
      <c r="G91" s="128" t="s">
        <v>122</v>
      </c>
      <c r="H91" s="129">
        <v>48</v>
      </c>
      <c r="I91" s="130"/>
      <c r="J91" s="131">
        <f>ROUND(I91*H91,2)</f>
        <v>0</v>
      </c>
      <c r="K91" s="127" t="s">
        <v>19</v>
      </c>
      <c r="L91" s="31"/>
      <c r="M91" s="132" t="s">
        <v>19</v>
      </c>
      <c r="N91" s="133" t="s">
        <v>44</v>
      </c>
      <c r="P91" s="134">
        <f>O91*H91</f>
        <v>0</v>
      </c>
      <c r="Q91" s="134">
        <v>0</v>
      </c>
      <c r="R91" s="134">
        <f>Q91*H91</f>
        <v>0</v>
      </c>
      <c r="S91" s="134">
        <v>0</v>
      </c>
      <c r="T91" s="134">
        <f>S91*H91</f>
        <v>0</v>
      </c>
      <c r="U91" s="135" t="s">
        <v>19</v>
      </c>
      <c r="AR91" s="136" t="s">
        <v>123</v>
      </c>
      <c r="AT91" s="136" t="s">
        <v>119</v>
      </c>
      <c r="AU91" s="136" t="s">
        <v>83</v>
      </c>
      <c r="AY91" s="16" t="s">
        <v>116</v>
      </c>
      <c r="BE91" s="137">
        <f>IF(N91="základní",J91,0)</f>
        <v>0</v>
      </c>
      <c r="BF91" s="137">
        <f>IF(N91="snížená",J91,0)</f>
        <v>0</v>
      </c>
      <c r="BG91" s="137">
        <f>IF(N91="zákl. přenesená",J91,0)</f>
        <v>0</v>
      </c>
      <c r="BH91" s="137">
        <f>IF(N91="sníž. přenesená",J91,0)</f>
        <v>0</v>
      </c>
      <c r="BI91" s="137">
        <f>IF(N91="nulová",J91,0)</f>
        <v>0</v>
      </c>
      <c r="BJ91" s="16" t="s">
        <v>81</v>
      </c>
      <c r="BK91" s="137">
        <f>ROUND(I91*H91,2)</f>
        <v>0</v>
      </c>
      <c r="BL91" s="16" t="s">
        <v>123</v>
      </c>
      <c r="BM91" s="136" t="s">
        <v>135</v>
      </c>
    </row>
    <row r="92" spans="2:65" s="1" customFormat="1">
      <c r="B92" s="31"/>
      <c r="D92" s="138" t="s">
        <v>125</v>
      </c>
      <c r="F92" s="139" t="s">
        <v>134</v>
      </c>
      <c r="I92" s="140"/>
      <c r="L92" s="31"/>
      <c r="M92" s="141"/>
      <c r="U92" s="52"/>
      <c r="AT92" s="16" t="s">
        <v>125</v>
      </c>
      <c r="AU92" s="16" t="s">
        <v>83</v>
      </c>
    </row>
    <row r="93" spans="2:65" s="1" customFormat="1" ht="16.5" customHeight="1">
      <c r="B93" s="31"/>
      <c r="C93" s="125" t="s">
        <v>136</v>
      </c>
      <c r="D93" s="125" t="s">
        <v>119</v>
      </c>
      <c r="E93" s="126" t="s">
        <v>137</v>
      </c>
      <c r="F93" s="127" t="s">
        <v>138</v>
      </c>
      <c r="G93" s="128" t="s">
        <v>122</v>
      </c>
      <c r="H93" s="129">
        <v>48</v>
      </c>
      <c r="I93" s="130"/>
      <c r="J93" s="131">
        <f>ROUND(I93*H93,2)</f>
        <v>0</v>
      </c>
      <c r="K93" s="127" t="s">
        <v>19</v>
      </c>
      <c r="L93" s="31"/>
      <c r="M93" s="132" t="s">
        <v>19</v>
      </c>
      <c r="N93" s="133" t="s">
        <v>44</v>
      </c>
      <c r="P93" s="134">
        <f>O93*H93</f>
        <v>0</v>
      </c>
      <c r="Q93" s="134">
        <v>0</v>
      </c>
      <c r="R93" s="134">
        <f>Q93*H93</f>
        <v>0</v>
      </c>
      <c r="S93" s="134">
        <v>0</v>
      </c>
      <c r="T93" s="134">
        <f>S93*H93</f>
        <v>0</v>
      </c>
      <c r="U93" s="135" t="s">
        <v>19</v>
      </c>
      <c r="AR93" s="136" t="s">
        <v>123</v>
      </c>
      <c r="AT93" s="136" t="s">
        <v>119</v>
      </c>
      <c r="AU93" s="136" t="s">
        <v>83</v>
      </c>
      <c r="AY93" s="16" t="s">
        <v>116</v>
      </c>
      <c r="BE93" s="137">
        <f>IF(N93="základní",J93,0)</f>
        <v>0</v>
      </c>
      <c r="BF93" s="137">
        <f>IF(N93="snížená",J93,0)</f>
        <v>0</v>
      </c>
      <c r="BG93" s="137">
        <f>IF(N93="zákl. přenesená",J93,0)</f>
        <v>0</v>
      </c>
      <c r="BH93" s="137">
        <f>IF(N93="sníž. přenesená",J93,0)</f>
        <v>0</v>
      </c>
      <c r="BI93" s="137">
        <f>IF(N93="nulová",J93,0)</f>
        <v>0</v>
      </c>
      <c r="BJ93" s="16" t="s">
        <v>81</v>
      </c>
      <c r="BK93" s="137">
        <f>ROUND(I93*H93,2)</f>
        <v>0</v>
      </c>
      <c r="BL93" s="16" t="s">
        <v>123</v>
      </c>
      <c r="BM93" s="136" t="s">
        <v>139</v>
      </c>
    </row>
    <row r="94" spans="2:65" s="1" customFormat="1">
      <c r="B94" s="31"/>
      <c r="D94" s="138" t="s">
        <v>125</v>
      </c>
      <c r="F94" s="139" t="s">
        <v>138</v>
      </c>
      <c r="I94" s="140"/>
      <c r="L94" s="31"/>
      <c r="M94" s="141"/>
      <c r="U94" s="52"/>
      <c r="AT94" s="16" t="s">
        <v>125</v>
      </c>
      <c r="AU94" s="16" t="s">
        <v>83</v>
      </c>
    </row>
    <row r="95" spans="2:65" s="1" customFormat="1" ht="16.5" customHeight="1">
      <c r="B95" s="31"/>
      <c r="C95" s="125" t="s">
        <v>140</v>
      </c>
      <c r="D95" s="125" t="s">
        <v>119</v>
      </c>
      <c r="E95" s="126" t="s">
        <v>141</v>
      </c>
      <c r="F95" s="127" t="s">
        <v>142</v>
      </c>
      <c r="G95" s="128" t="s">
        <v>122</v>
      </c>
      <c r="H95" s="129">
        <v>48</v>
      </c>
      <c r="I95" s="130"/>
      <c r="J95" s="131">
        <f>ROUND(I95*H95,2)</f>
        <v>0</v>
      </c>
      <c r="K95" s="127" t="s">
        <v>19</v>
      </c>
      <c r="L95" s="31"/>
      <c r="M95" s="132" t="s">
        <v>19</v>
      </c>
      <c r="N95" s="133" t="s">
        <v>44</v>
      </c>
      <c r="P95" s="134">
        <f>O95*H95</f>
        <v>0</v>
      </c>
      <c r="Q95" s="134">
        <v>0</v>
      </c>
      <c r="R95" s="134">
        <f>Q95*H95</f>
        <v>0</v>
      </c>
      <c r="S95" s="134">
        <v>0</v>
      </c>
      <c r="T95" s="134">
        <f>S95*H95</f>
        <v>0</v>
      </c>
      <c r="U95" s="135" t="s">
        <v>19</v>
      </c>
      <c r="AR95" s="136" t="s">
        <v>123</v>
      </c>
      <c r="AT95" s="136" t="s">
        <v>119</v>
      </c>
      <c r="AU95" s="136" t="s">
        <v>83</v>
      </c>
      <c r="AY95" s="16" t="s">
        <v>116</v>
      </c>
      <c r="BE95" s="137">
        <f>IF(N95="základní",J95,0)</f>
        <v>0</v>
      </c>
      <c r="BF95" s="137">
        <f>IF(N95="snížená",J95,0)</f>
        <v>0</v>
      </c>
      <c r="BG95" s="137">
        <f>IF(N95="zákl. přenesená",J95,0)</f>
        <v>0</v>
      </c>
      <c r="BH95" s="137">
        <f>IF(N95="sníž. přenesená",J95,0)</f>
        <v>0</v>
      </c>
      <c r="BI95" s="137">
        <f>IF(N95="nulová",J95,0)</f>
        <v>0</v>
      </c>
      <c r="BJ95" s="16" t="s">
        <v>81</v>
      </c>
      <c r="BK95" s="137">
        <f>ROUND(I95*H95,2)</f>
        <v>0</v>
      </c>
      <c r="BL95" s="16" t="s">
        <v>123</v>
      </c>
      <c r="BM95" s="136" t="s">
        <v>143</v>
      </c>
    </row>
    <row r="96" spans="2:65" s="1" customFormat="1">
      <c r="B96" s="31"/>
      <c r="D96" s="138" t="s">
        <v>125</v>
      </c>
      <c r="F96" s="139" t="s">
        <v>142</v>
      </c>
      <c r="I96" s="140"/>
      <c r="L96" s="31"/>
      <c r="M96" s="141"/>
      <c r="U96" s="52"/>
      <c r="AT96" s="16" t="s">
        <v>125</v>
      </c>
      <c r="AU96" s="16" t="s">
        <v>83</v>
      </c>
    </row>
    <row r="97" spans="2:65" s="1" customFormat="1" ht="16.5" customHeight="1">
      <c r="B97" s="31"/>
      <c r="C97" s="125" t="s">
        <v>144</v>
      </c>
      <c r="D97" s="125" t="s">
        <v>119</v>
      </c>
      <c r="E97" s="126" t="s">
        <v>145</v>
      </c>
      <c r="F97" s="127" t="s">
        <v>146</v>
      </c>
      <c r="G97" s="128" t="s">
        <v>122</v>
      </c>
      <c r="H97" s="129">
        <v>48</v>
      </c>
      <c r="I97" s="130"/>
      <c r="J97" s="131">
        <f>ROUND(I97*H97,2)</f>
        <v>0</v>
      </c>
      <c r="K97" s="127" t="s">
        <v>19</v>
      </c>
      <c r="L97" s="31"/>
      <c r="M97" s="132" t="s">
        <v>19</v>
      </c>
      <c r="N97" s="133" t="s">
        <v>44</v>
      </c>
      <c r="P97" s="134">
        <f>O97*H97</f>
        <v>0</v>
      </c>
      <c r="Q97" s="134">
        <v>0</v>
      </c>
      <c r="R97" s="134">
        <f>Q97*H97</f>
        <v>0</v>
      </c>
      <c r="S97" s="134">
        <v>0</v>
      </c>
      <c r="T97" s="134">
        <f>S97*H97</f>
        <v>0</v>
      </c>
      <c r="U97" s="135" t="s">
        <v>19</v>
      </c>
      <c r="AR97" s="136" t="s">
        <v>123</v>
      </c>
      <c r="AT97" s="136" t="s">
        <v>119</v>
      </c>
      <c r="AU97" s="136" t="s">
        <v>83</v>
      </c>
      <c r="AY97" s="16" t="s">
        <v>116</v>
      </c>
      <c r="BE97" s="137">
        <f>IF(N97="základní",J97,0)</f>
        <v>0</v>
      </c>
      <c r="BF97" s="137">
        <f>IF(N97="snížená",J97,0)</f>
        <v>0</v>
      </c>
      <c r="BG97" s="137">
        <f>IF(N97="zákl. přenesená",J97,0)</f>
        <v>0</v>
      </c>
      <c r="BH97" s="137">
        <f>IF(N97="sníž. přenesená",J97,0)</f>
        <v>0</v>
      </c>
      <c r="BI97" s="137">
        <f>IF(N97="nulová",J97,0)</f>
        <v>0</v>
      </c>
      <c r="BJ97" s="16" t="s">
        <v>81</v>
      </c>
      <c r="BK97" s="137">
        <f>ROUND(I97*H97,2)</f>
        <v>0</v>
      </c>
      <c r="BL97" s="16" t="s">
        <v>123</v>
      </c>
      <c r="BM97" s="136" t="s">
        <v>147</v>
      </c>
    </row>
    <row r="98" spans="2:65" s="1" customFormat="1">
      <c r="B98" s="31"/>
      <c r="D98" s="138" t="s">
        <v>125</v>
      </c>
      <c r="F98" s="139" t="s">
        <v>146</v>
      </c>
      <c r="I98" s="140"/>
      <c r="L98" s="31"/>
      <c r="M98" s="141"/>
      <c r="U98" s="52"/>
      <c r="AT98" s="16" t="s">
        <v>125</v>
      </c>
      <c r="AU98" s="16" t="s">
        <v>83</v>
      </c>
    </row>
    <row r="99" spans="2:65" s="1" customFormat="1" ht="16.5" customHeight="1">
      <c r="B99" s="31"/>
      <c r="C99" s="125" t="s">
        <v>148</v>
      </c>
      <c r="D99" s="125" t="s">
        <v>119</v>
      </c>
      <c r="E99" s="126" t="s">
        <v>149</v>
      </c>
      <c r="F99" s="127" t="s">
        <v>150</v>
      </c>
      <c r="G99" s="128" t="s">
        <v>122</v>
      </c>
      <c r="H99" s="129">
        <v>48</v>
      </c>
      <c r="I99" s="130"/>
      <c r="J99" s="131">
        <f>ROUND(I99*H99,2)</f>
        <v>0</v>
      </c>
      <c r="K99" s="127" t="s">
        <v>19</v>
      </c>
      <c r="L99" s="31"/>
      <c r="M99" s="132" t="s">
        <v>19</v>
      </c>
      <c r="N99" s="133" t="s">
        <v>44</v>
      </c>
      <c r="P99" s="134">
        <f>O99*H99</f>
        <v>0</v>
      </c>
      <c r="Q99" s="134">
        <v>0</v>
      </c>
      <c r="R99" s="134">
        <f>Q99*H99</f>
        <v>0</v>
      </c>
      <c r="S99" s="134">
        <v>0</v>
      </c>
      <c r="T99" s="134">
        <f>S99*H99</f>
        <v>0</v>
      </c>
      <c r="U99" s="135" t="s">
        <v>19</v>
      </c>
      <c r="AR99" s="136" t="s">
        <v>123</v>
      </c>
      <c r="AT99" s="136" t="s">
        <v>119</v>
      </c>
      <c r="AU99" s="136" t="s">
        <v>83</v>
      </c>
      <c r="AY99" s="16" t="s">
        <v>116</v>
      </c>
      <c r="BE99" s="137">
        <f>IF(N99="základní",J99,0)</f>
        <v>0</v>
      </c>
      <c r="BF99" s="137">
        <f>IF(N99="snížená",J99,0)</f>
        <v>0</v>
      </c>
      <c r="BG99" s="137">
        <f>IF(N99="zákl. přenesená",J99,0)</f>
        <v>0</v>
      </c>
      <c r="BH99" s="137">
        <f>IF(N99="sníž. přenesená",J99,0)</f>
        <v>0</v>
      </c>
      <c r="BI99" s="137">
        <f>IF(N99="nulová",J99,0)</f>
        <v>0</v>
      </c>
      <c r="BJ99" s="16" t="s">
        <v>81</v>
      </c>
      <c r="BK99" s="137">
        <f>ROUND(I99*H99,2)</f>
        <v>0</v>
      </c>
      <c r="BL99" s="16" t="s">
        <v>123</v>
      </c>
      <c r="BM99" s="136" t="s">
        <v>151</v>
      </c>
    </row>
    <row r="100" spans="2:65" s="1" customFormat="1">
      <c r="B100" s="31"/>
      <c r="D100" s="138" t="s">
        <v>125</v>
      </c>
      <c r="F100" s="139" t="s">
        <v>150</v>
      </c>
      <c r="I100" s="140"/>
      <c r="L100" s="31"/>
      <c r="M100" s="141"/>
      <c r="U100" s="52"/>
      <c r="AT100" s="16" t="s">
        <v>125</v>
      </c>
      <c r="AU100" s="16" t="s">
        <v>83</v>
      </c>
    </row>
    <row r="101" spans="2:65" s="1" customFormat="1" ht="16.5" customHeight="1">
      <c r="B101" s="31"/>
      <c r="C101" s="125" t="s">
        <v>152</v>
      </c>
      <c r="D101" s="125" t="s">
        <v>119</v>
      </c>
      <c r="E101" s="126" t="s">
        <v>153</v>
      </c>
      <c r="F101" s="127" t="s">
        <v>154</v>
      </c>
      <c r="G101" s="128" t="s">
        <v>122</v>
      </c>
      <c r="H101" s="129">
        <v>48</v>
      </c>
      <c r="I101" s="130"/>
      <c r="J101" s="131">
        <f>ROUND(I101*H101,2)</f>
        <v>0</v>
      </c>
      <c r="K101" s="127" t="s">
        <v>19</v>
      </c>
      <c r="L101" s="31"/>
      <c r="M101" s="132" t="s">
        <v>19</v>
      </c>
      <c r="N101" s="133" t="s">
        <v>44</v>
      </c>
      <c r="P101" s="134">
        <f>O101*H101</f>
        <v>0</v>
      </c>
      <c r="Q101" s="134">
        <v>0</v>
      </c>
      <c r="R101" s="134">
        <f>Q101*H101</f>
        <v>0</v>
      </c>
      <c r="S101" s="134">
        <v>0</v>
      </c>
      <c r="T101" s="134">
        <f>S101*H101</f>
        <v>0</v>
      </c>
      <c r="U101" s="135" t="s">
        <v>19</v>
      </c>
      <c r="AR101" s="136" t="s">
        <v>123</v>
      </c>
      <c r="AT101" s="136" t="s">
        <v>119</v>
      </c>
      <c r="AU101" s="136" t="s">
        <v>83</v>
      </c>
      <c r="AY101" s="16" t="s">
        <v>116</v>
      </c>
      <c r="BE101" s="137">
        <f>IF(N101="základní",J101,0)</f>
        <v>0</v>
      </c>
      <c r="BF101" s="137">
        <f>IF(N101="snížená",J101,0)</f>
        <v>0</v>
      </c>
      <c r="BG101" s="137">
        <f>IF(N101="zákl. přenesená",J101,0)</f>
        <v>0</v>
      </c>
      <c r="BH101" s="137">
        <f>IF(N101="sníž. přenesená",J101,0)</f>
        <v>0</v>
      </c>
      <c r="BI101" s="137">
        <f>IF(N101="nulová",J101,0)</f>
        <v>0</v>
      </c>
      <c r="BJ101" s="16" t="s">
        <v>81</v>
      </c>
      <c r="BK101" s="137">
        <f>ROUND(I101*H101,2)</f>
        <v>0</v>
      </c>
      <c r="BL101" s="16" t="s">
        <v>123</v>
      </c>
      <c r="BM101" s="136" t="s">
        <v>155</v>
      </c>
    </row>
    <row r="102" spans="2:65" s="1" customFormat="1">
      <c r="B102" s="31"/>
      <c r="D102" s="138" t="s">
        <v>125</v>
      </c>
      <c r="F102" s="139" t="s">
        <v>154</v>
      </c>
      <c r="I102" s="140"/>
      <c r="L102" s="31"/>
      <c r="M102" s="141"/>
      <c r="U102" s="52"/>
      <c r="AT102" s="16" t="s">
        <v>125</v>
      </c>
      <c r="AU102" s="16" t="s">
        <v>83</v>
      </c>
    </row>
    <row r="103" spans="2:65" s="1" customFormat="1" ht="16.5" customHeight="1">
      <c r="B103" s="31"/>
      <c r="C103" s="125" t="s">
        <v>156</v>
      </c>
      <c r="D103" s="125" t="s">
        <v>119</v>
      </c>
      <c r="E103" s="126" t="s">
        <v>157</v>
      </c>
      <c r="F103" s="127" t="s">
        <v>158</v>
      </c>
      <c r="G103" s="128" t="s">
        <v>122</v>
      </c>
      <c r="H103" s="129">
        <v>48</v>
      </c>
      <c r="I103" s="130"/>
      <c r="J103" s="131">
        <f>ROUND(I103*H103,2)</f>
        <v>0</v>
      </c>
      <c r="K103" s="127" t="s">
        <v>19</v>
      </c>
      <c r="L103" s="31"/>
      <c r="M103" s="132" t="s">
        <v>19</v>
      </c>
      <c r="N103" s="133" t="s">
        <v>44</v>
      </c>
      <c r="P103" s="134">
        <f>O103*H103</f>
        <v>0</v>
      </c>
      <c r="Q103" s="134">
        <v>0</v>
      </c>
      <c r="R103" s="134">
        <f>Q103*H103</f>
        <v>0</v>
      </c>
      <c r="S103" s="134">
        <v>0</v>
      </c>
      <c r="T103" s="134">
        <f>S103*H103</f>
        <v>0</v>
      </c>
      <c r="U103" s="135" t="s">
        <v>19</v>
      </c>
      <c r="AR103" s="136" t="s">
        <v>123</v>
      </c>
      <c r="AT103" s="136" t="s">
        <v>119</v>
      </c>
      <c r="AU103" s="136" t="s">
        <v>83</v>
      </c>
      <c r="AY103" s="16" t="s">
        <v>116</v>
      </c>
      <c r="BE103" s="137">
        <f>IF(N103="základní",J103,0)</f>
        <v>0</v>
      </c>
      <c r="BF103" s="137">
        <f>IF(N103="snížená",J103,0)</f>
        <v>0</v>
      </c>
      <c r="BG103" s="137">
        <f>IF(N103="zákl. přenesená",J103,0)</f>
        <v>0</v>
      </c>
      <c r="BH103" s="137">
        <f>IF(N103="sníž. přenesená",J103,0)</f>
        <v>0</v>
      </c>
      <c r="BI103" s="137">
        <f>IF(N103="nulová",J103,0)</f>
        <v>0</v>
      </c>
      <c r="BJ103" s="16" t="s">
        <v>81</v>
      </c>
      <c r="BK103" s="137">
        <f>ROUND(I103*H103,2)</f>
        <v>0</v>
      </c>
      <c r="BL103" s="16" t="s">
        <v>123</v>
      </c>
      <c r="BM103" s="136" t="s">
        <v>159</v>
      </c>
    </row>
    <row r="104" spans="2:65" s="1" customFormat="1">
      <c r="B104" s="31"/>
      <c r="D104" s="138" t="s">
        <v>125</v>
      </c>
      <c r="F104" s="139" t="s">
        <v>158</v>
      </c>
      <c r="I104" s="140"/>
      <c r="L104" s="31"/>
      <c r="M104" s="141"/>
      <c r="U104" s="52"/>
      <c r="AT104" s="16" t="s">
        <v>125</v>
      </c>
      <c r="AU104" s="16" t="s">
        <v>83</v>
      </c>
    </row>
    <row r="105" spans="2:65" s="1" customFormat="1" ht="16.5" customHeight="1">
      <c r="B105" s="31"/>
      <c r="C105" s="125" t="s">
        <v>160</v>
      </c>
      <c r="D105" s="125" t="s">
        <v>119</v>
      </c>
      <c r="E105" s="126" t="s">
        <v>161</v>
      </c>
      <c r="F105" s="127" t="s">
        <v>162</v>
      </c>
      <c r="G105" s="128" t="s">
        <v>122</v>
      </c>
      <c r="H105" s="129">
        <v>48</v>
      </c>
      <c r="I105" s="130"/>
      <c r="J105" s="131">
        <f>ROUND(I105*H105,2)</f>
        <v>0</v>
      </c>
      <c r="K105" s="127" t="s">
        <v>19</v>
      </c>
      <c r="L105" s="31"/>
      <c r="M105" s="132" t="s">
        <v>19</v>
      </c>
      <c r="N105" s="133" t="s">
        <v>44</v>
      </c>
      <c r="P105" s="134">
        <f>O105*H105</f>
        <v>0</v>
      </c>
      <c r="Q105" s="134">
        <v>0</v>
      </c>
      <c r="R105" s="134">
        <f>Q105*H105</f>
        <v>0</v>
      </c>
      <c r="S105" s="134">
        <v>0</v>
      </c>
      <c r="T105" s="134">
        <f>S105*H105</f>
        <v>0</v>
      </c>
      <c r="U105" s="135" t="s">
        <v>19</v>
      </c>
      <c r="AR105" s="136" t="s">
        <v>123</v>
      </c>
      <c r="AT105" s="136" t="s">
        <v>119</v>
      </c>
      <c r="AU105" s="136" t="s">
        <v>83</v>
      </c>
      <c r="AY105" s="16" t="s">
        <v>116</v>
      </c>
      <c r="BE105" s="137">
        <f>IF(N105="základní",J105,0)</f>
        <v>0</v>
      </c>
      <c r="BF105" s="137">
        <f>IF(N105="snížená",J105,0)</f>
        <v>0</v>
      </c>
      <c r="BG105" s="137">
        <f>IF(N105="zákl. přenesená",J105,0)</f>
        <v>0</v>
      </c>
      <c r="BH105" s="137">
        <f>IF(N105="sníž. přenesená",J105,0)</f>
        <v>0</v>
      </c>
      <c r="BI105" s="137">
        <f>IF(N105="nulová",J105,0)</f>
        <v>0</v>
      </c>
      <c r="BJ105" s="16" t="s">
        <v>81</v>
      </c>
      <c r="BK105" s="137">
        <f>ROUND(I105*H105,2)</f>
        <v>0</v>
      </c>
      <c r="BL105" s="16" t="s">
        <v>123</v>
      </c>
      <c r="BM105" s="136" t="s">
        <v>163</v>
      </c>
    </row>
    <row r="106" spans="2:65" s="1" customFormat="1">
      <c r="B106" s="31"/>
      <c r="D106" s="138" t="s">
        <v>125</v>
      </c>
      <c r="F106" s="139" t="s">
        <v>162</v>
      </c>
      <c r="I106" s="140"/>
      <c r="L106" s="31"/>
      <c r="M106" s="141"/>
      <c r="U106" s="52"/>
      <c r="AT106" s="16" t="s">
        <v>125</v>
      </c>
      <c r="AU106" s="16" t="s">
        <v>83</v>
      </c>
    </row>
    <row r="107" spans="2:65" s="1" customFormat="1" ht="16.5" customHeight="1">
      <c r="B107" s="31"/>
      <c r="C107" s="125" t="s">
        <v>8</v>
      </c>
      <c r="D107" s="125" t="s">
        <v>119</v>
      </c>
      <c r="E107" s="126" t="s">
        <v>164</v>
      </c>
      <c r="F107" s="127" t="s">
        <v>165</v>
      </c>
      <c r="G107" s="128" t="s">
        <v>122</v>
      </c>
      <c r="H107" s="129">
        <v>48</v>
      </c>
      <c r="I107" s="130"/>
      <c r="J107" s="131">
        <f>ROUND(I107*H107,2)</f>
        <v>0</v>
      </c>
      <c r="K107" s="127" t="s">
        <v>19</v>
      </c>
      <c r="L107" s="31"/>
      <c r="M107" s="132" t="s">
        <v>19</v>
      </c>
      <c r="N107" s="133" t="s">
        <v>44</v>
      </c>
      <c r="P107" s="134">
        <f>O107*H107</f>
        <v>0</v>
      </c>
      <c r="Q107" s="134">
        <v>0</v>
      </c>
      <c r="R107" s="134">
        <f>Q107*H107</f>
        <v>0</v>
      </c>
      <c r="S107" s="134">
        <v>0</v>
      </c>
      <c r="T107" s="134">
        <f>S107*H107</f>
        <v>0</v>
      </c>
      <c r="U107" s="135" t="s">
        <v>19</v>
      </c>
      <c r="AR107" s="136" t="s">
        <v>123</v>
      </c>
      <c r="AT107" s="136" t="s">
        <v>119</v>
      </c>
      <c r="AU107" s="136" t="s">
        <v>83</v>
      </c>
      <c r="AY107" s="16" t="s">
        <v>116</v>
      </c>
      <c r="BE107" s="137">
        <f>IF(N107="základní",J107,0)</f>
        <v>0</v>
      </c>
      <c r="BF107" s="137">
        <f>IF(N107="snížená",J107,0)</f>
        <v>0</v>
      </c>
      <c r="BG107" s="137">
        <f>IF(N107="zákl. přenesená",J107,0)</f>
        <v>0</v>
      </c>
      <c r="BH107" s="137">
        <f>IF(N107="sníž. přenesená",J107,0)</f>
        <v>0</v>
      </c>
      <c r="BI107" s="137">
        <f>IF(N107="nulová",J107,0)</f>
        <v>0</v>
      </c>
      <c r="BJ107" s="16" t="s">
        <v>81</v>
      </c>
      <c r="BK107" s="137">
        <f>ROUND(I107*H107,2)</f>
        <v>0</v>
      </c>
      <c r="BL107" s="16" t="s">
        <v>123</v>
      </c>
      <c r="BM107" s="136" t="s">
        <v>166</v>
      </c>
    </row>
    <row r="108" spans="2:65" s="1" customFormat="1">
      <c r="B108" s="31"/>
      <c r="D108" s="138" t="s">
        <v>125</v>
      </c>
      <c r="F108" s="139" t="s">
        <v>165</v>
      </c>
      <c r="I108" s="140"/>
      <c r="L108" s="31"/>
      <c r="M108" s="141"/>
      <c r="U108" s="52"/>
      <c r="AT108" s="16" t="s">
        <v>125</v>
      </c>
      <c r="AU108" s="16" t="s">
        <v>83</v>
      </c>
    </row>
    <row r="109" spans="2:65" s="1" customFormat="1" ht="16.5" customHeight="1">
      <c r="B109" s="31"/>
      <c r="C109" s="125" t="s">
        <v>167</v>
      </c>
      <c r="D109" s="125" t="s">
        <v>119</v>
      </c>
      <c r="E109" s="126" t="s">
        <v>168</v>
      </c>
      <c r="F109" s="127" t="s">
        <v>169</v>
      </c>
      <c r="G109" s="128" t="s">
        <v>122</v>
      </c>
      <c r="H109" s="129">
        <v>48</v>
      </c>
      <c r="I109" s="130"/>
      <c r="J109" s="131">
        <f>ROUND(I109*H109,2)</f>
        <v>0</v>
      </c>
      <c r="K109" s="127" t="s">
        <v>19</v>
      </c>
      <c r="L109" s="31"/>
      <c r="M109" s="132" t="s">
        <v>19</v>
      </c>
      <c r="N109" s="133" t="s">
        <v>44</v>
      </c>
      <c r="P109" s="134">
        <f>O109*H109</f>
        <v>0</v>
      </c>
      <c r="Q109" s="134">
        <v>0</v>
      </c>
      <c r="R109" s="134">
        <f>Q109*H109</f>
        <v>0</v>
      </c>
      <c r="S109" s="134">
        <v>0</v>
      </c>
      <c r="T109" s="134">
        <f>S109*H109</f>
        <v>0</v>
      </c>
      <c r="U109" s="135" t="s">
        <v>19</v>
      </c>
      <c r="AR109" s="136" t="s">
        <v>123</v>
      </c>
      <c r="AT109" s="136" t="s">
        <v>119</v>
      </c>
      <c r="AU109" s="136" t="s">
        <v>83</v>
      </c>
      <c r="AY109" s="16" t="s">
        <v>116</v>
      </c>
      <c r="BE109" s="137">
        <f>IF(N109="základní",J109,0)</f>
        <v>0</v>
      </c>
      <c r="BF109" s="137">
        <f>IF(N109="snížená",J109,0)</f>
        <v>0</v>
      </c>
      <c r="BG109" s="137">
        <f>IF(N109="zákl. přenesená",J109,0)</f>
        <v>0</v>
      </c>
      <c r="BH109" s="137">
        <f>IF(N109="sníž. přenesená",J109,0)</f>
        <v>0</v>
      </c>
      <c r="BI109" s="137">
        <f>IF(N109="nulová",J109,0)</f>
        <v>0</v>
      </c>
      <c r="BJ109" s="16" t="s">
        <v>81</v>
      </c>
      <c r="BK109" s="137">
        <f>ROUND(I109*H109,2)</f>
        <v>0</v>
      </c>
      <c r="BL109" s="16" t="s">
        <v>123</v>
      </c>
      <c r="BM109" s="136" t="s">
        <v>170</v>
      </c>
    </row>
    <row r="110" spans="2:65" s="1" customFormat="1">
      <c r="B110" s="31"/>
      <c r="D110" s="138" t="s">
        <v>125</v>
      </c>
      <c r="F110" s="139" t="s">
        <v>169</v>
      </c>
      <c r="I110" s="140"/>
      <c r="L110" s="31"/>
      <c r="M110" s="141"/>
      <c r="U110" s="52"/>
      <c r="AT110" s="16" t="s">
        <v>125</v>
      </c>
      <c r="AU110" s="16" t="s">
        <v>83</v>
      </c>
    </row>
    <row r="111" spans="2:65" s="11" customFormat="1" ht="22.9" customHeight="1">
      <c r="B111" s="113"/>
      <c r="D111" s="114" t="s">
        <v>72</v>
      </c>
      <c r="E111" s="123" t="s">
        <v>171</v>
      </c>
      <c r="F111" s="123" t="s">
        <v>172</v>
      </c>
      <c r="I111" s="116"/>
      <c r="J111" s="124">
        <f>BK111</f>
        <v>0</v>
      </c>
      <c r="L111" s="113"/>
      <c r="M111" s="118"/>
      <c r="P111" s="119">
        <f>SUM(P112:P113)</f>
        <v>0</v>
      </c>
      <c r="R111" s="119">
        <f>SUM(R112:R113)</f>
        <v>0</v>
      </c>
      <c r="T111" s="119">
        <f>SUM(T112:T113)</f>
        <v>0</v>
      </c>
      <c r="U111" s="120"/>
      <c r="AR111" s="114" t="s">
        <v>81</v>
      </c>
      <c r="AT111" s="121" t="s">
        <v>72</v>
      </c>
      <c r="AU111" s="121" t="s">
        <v>81</v>
      </c>
      <c r="AY111" s="114" t="s">
        <v>116</v>
      </c>
      <c r="BK111" s="122">
        <f>SUM(BK112:BK113)</f>
        <v>0</v>
      </c>
    </row>
    <row r="112" spans="2:65" s="1" customFormat="1" ht="16.5" customHeight="1">
      <c r="B112" s="31"/>
      <c r="C112" s="125" t="s">
        <v>173</v>
      </c>
      <c r="D112" s="125" t="s">
        <v>119</v>
      </c>
      <c r="E112" s="126" t="s">
        <v>174</v>
      </c>
      <c r="F112" s="127" t="s">
        <v>175</v>
      </c>
      <c r="G112" s="128" t="s">
        <v>122</v>
      </c>
      <c r="H112" s="129">
        <v>48</v>
      </c>
      <c r="I112" s="130"/>
      <c r="J112" s="131">
        <f>ROUND(I112*H112,2)</f>
        <v>0</v>
      </c>
      <c r="K112" s="127" t="s">
        <v>19</v>
      </c>
      <c r="L112" s="31"/>
      <c r="M112" s="132" t="s">
        <v>19</v>
      </c>
      <c r="N112" s="133" t="s">
        <v>44</v>
      </c>
      <c r="P112" s="134">
        <f>O112*H112</f>
        <v>0</v>
      </c>
      <c r="Q112" s="134">
        <v>0</v>
      </c>
      <c r="R112" s="134">
        <f>Q112*H112</f>
        <v>0</v>
      </c>
      <c r="S112" s="134">
        <v>0</v>
      </c>
      <c r="T112" s="134">
        <f>S112*H112</f>
        <v>0</v>
      </c>
      <c r="U112" s="135" t="s">
        <v>19</v>
      </c>
      <c r="AR112" s="136" t="s">
        <v>123</v>
      </c>
      <c r="AT112" s="136" t="s">
        <v>119</v>
      </c>
      <c r="AU112" s="136" t="s">
        <v>83</v>
      </c>
      <c r="AY112" s="16" t="s">
        <v>116</v>
      </c>
      <c r="BE112" s="137">
        <f>IF(N112="základní",J112,0)</f>
        <v>0</v>
      </c>
      <c r="BF112" s="137">
        <f>IF(N112="snížená",J112,0)</f>
        <v>0</v>
      </c>
      <c r="BG112" s="137">
        <f>IF(N112="zákl. přenesená",J112,0)</f>
        <v>0</v>
      </c>
      <c r="BH112" s="137">
        <f>IF(N112="sníž. přenesená",J112,0)</f>
        <v>0</v>
      </c>
      <c r="BI112" s="137">
        <f>IF(N112="nulová",J112,0)</f>
        <v>0</v>
      </c>
      <c r="BJ112" s="16" t="s">
        <v>81</v>
      </c>
      <c r="BK112" s="137">
        <f>ROUND(I112*H112,2)</f>
        <v>0</v>
      </c>
      <c r="BL112" s="16" t="s">
        <v>123</v>
      </c>
      <c r="BM112" s="136" t="s">
        <v>176</v>
      </c>
    </row>
    <row r="113" spans="2:47" s="1" customFormat="1">
      <c r="B113" s="31"/>
      <c r="D113" s="138" t="s">
        <v>125</v>
      </c>
      <c r="F113" s="139" t="s">
        <v>175</v>
      </c>
      <c r="I113" s="140"/>
      <c r="L113" s="31"/>
      <c r="M113" s="142"/>
      <c r="N113" s="143"/>
      <c r="O113" s="143"/>
      <c r="P113" s="143"/>
      <c r="Q113" s="143"/>
      <c r="R113" s="143"/>
      <c r="S113" s="143"/>
      <c r="T113" s="143"/>
      <c r="U113" s="144"/>
      <c r="AT113" s="16" t="s">
        <v>125</v>
      </c>
      <c r="AU113" s="16" t="s">
        <v>83</v>
      </c>
    </row>
    <row r="114" spans="2:47" s="1" customFormat="1" ht="6.95" customHeight="1"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31"/>
    </row>
  </sheetData>
  <sheetProtection algorithmName="SHA-512" hashValue="ovVmCoDE+kAlED8UGBjVqgG4qNl79xR40phbgGzo0Dli+/JkniZQ+KZhq6TCHQ9I2e3ZXW1Mfn8J8DQDg4GQMA==" saltValue="/obAoJY5hpO5/U1IHrWHhvvXRcZHCW0eRYcIkyXTyuHM97nrnD4S3dowNPqd42AoIyB4JHAECYi0Uy/iWCbCsA==" spinCount="100000" sheet="1" objects="1" scenarios="1" formatColumns="0" formatRows="0" autoFilter="0"/>
  <autoFilter ref="C81:K113" xr:uid="{00000000-0009-0000-0000-000001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Diskrétní&amp;1#_x000D_</oddHead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16" t="s">
        <v>86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91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85" t="str">
        <f>'Rekapitulace zakázky'!K6</f>
        <v>Opravy a provozování studní a čerpacích stanic OŘ UNL 2025 - 2029</v>
      </c>
      <c r="F7" s="286"/>
      <c r="G7" s="286"/>
      <c r="H7" s="286"/>
      <c r="L7" s="19"/>
    </row>
    <row r="8" spans="2:46" s="1" customFormat="1" ht="12" customHeight="1">
      <c r="B8" s="31"/>
      <c r="D8" s="26" t="s">
        <v>92</v>
      </c>
      <c r="L8" s="31"/>
    </row>
    <row r="9" spans="2:46" s="1" customFormat="1" ht="16.5" customHeight="1">
      <c r="B9" s="31"/>
      <c r="E9" s="257" t="s">
        <v>177</v>
      </c>
      <c r="F9" s="284"/>
      <c r="G9" s="284"/>
      <c r="H9" s="284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zakázky'!AN8</f>
        <v>26. 2. 2025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zakázky'!AN13</f>
        <v>Vyplň údaj</v>
      </c>
      <c r="L17" s="31"/>
    </row>
    <row r="18" spans="2:12" s="1" customFormat="1" ht="18" customHeight="1">
      <c r="B18" s="31"/>
      <c r="E18" s="287" t="str">
        <f>'Rekapitulace zakázky'!E14</f>
        <v>Vyplň údaj</v>
      </c>
      <c r="F18" s="276"/>
      <c r="G18" s="276"/>
      <c r="H18" s="276"/>
      <c r="I18" s="26" t="s">
        <v>29</v>
      </c>
      <c r="J18" s="27" t="str">
        <f>'Rekapitulace zakázky'!AN14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tr">
        <f>IF('Rekapitulace zakázky'!AN16="","",'Rekapitulace zakázky'!AN16)</f>
        <v/>
      </c>
      <c r="L20" s="31"/>
    </row>
    <row r="21" spans="2:12" s="1" customFormat="1" ht="18" customHeight="1">
      <c r="B21" s="31"/>
      <c r="E21" s="24" t="str">
        <f>IF('Rekapitulace zakázky'!E17="","",'Rekapitulace zakázky'!E17)</f>
        <v xml:space="preserve"> </v>
      </c>
      <c r="I21" s="26" t="s">
        <v>29</v>
      </c>
      <c r="J21" s="24" t="str">
        <f>IF('Rekapitulace zakázky'!AN17="","",'Rekapitulace zakázky'!AN17)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36</v>
      </c>
      <c r="I23" s="26" t="s">
        <v>26</v>
      </c>
      <c r="J23" s="24" t="s">
        <v>27</v>
      </c>
      <c r="L23" s="31"/>
    </row>
    <row r="24" spans="2:12" s="1" customFormat="1" ht="18" customHeight="1">
      <c r="B24" s="31"/>
      <c r="E24" s="24" t="s">
        <v>28</v>
      </c>
      <c r="I24" s="26" t="s">
        <v>29</v>
      </c>
      <c r="J24" s="24" t="s">
        <v>30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5"/>
      <c r="E27" s="280" t="s">
        <v>19</v>
      </c>
      <c r="F27" s="280"/>
      <c r="G27" s="280"/>
      <c r="H27" s="280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39</v>
      </c>
      <c r="J30" s="62">
        <f>ROUND(J82,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41</v>
      </c>
      <c r="I32" s="34" t="s">
        <v>40</v>
      </c>
      <c r="J32" s="34" t="s">
        <v>42</v>
      </c>
      <c r="L32" s="31"/>
    </row>
    <row r="33" spans="2:12" s="1" customFormat="1" ht="14.45" customHeight="1">
      <c r="B33" s="31"/>
      <c r="D33" s="51" t="s">
        <v>43</v>
      </c>
      <c r="E33" s="26" t="s">
        <v>44</v>
      </c>
      <c r="F33" s="87">
        <f>ROUND((SUM(BE82:BE151)),  2)</f>
        <v>0</v>
      </c>
      <c r="I33" s="88">
        <v>0.21</v>
      </c>
      <c r="J33" s="87">
        <f>ROUND(((SUM(BE82:BE151))*I33),  2)</f>
        <v>0</v>
      </c>
      <c r="L33" s="31"/>
    </row>
    <row r="34" spans="2:12" s="1" customFormat="1" ht="14.45" customHeight="1">
      <c r="B34" s="31"/>
      <c r="E34" s="26" t="s">
        <v>45</v>
      </c>
      <c r="F34" s="87">
        <f>ROUND((SUM(BF82:BF151)),  2)</f>
        <v>0</v>
      </c>
      <c r="I34" s="88">
        <v>0.12</v>
      </c>
      <c r="J34" s="87">
        <f>ROUND(((SUM(BF82:BF151))*I34),  2)</f>
        <v>0</v>
      </c>
      <c r="L34" s="31"/>
    </row>
    <row r="35" spans="2:12" s="1" customFormat="1" ht="14.45" hidden="1" customHeight="1">
      <c r="B35" s="31"/>
      <c r="E35" s="26" t="s">
        <v>46</v>
      </c>
      <c r="F35" s="87">
        <f>ROUND((SUM(BG82:BG151)),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47</v>
      </c>
      <c r="F36" s="87">
        <f>ROUND((SUM(BH82:BH151)),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48</v>
      </c>
      <c r="F37" s="87">
        <f>ROUND((SUM(BI82:BI151)),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49</v>
      </c>
      <c r="E39" s="53"/>
      <c r="F39" s="53"/>
      <c r="G39" s="91" t="s">
        <v>50</v>
      </c>
      <c r="H39" s="92" t="s">
        <v>51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94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85" t="str">
        <f>E7</f>
        <v>Opravy a provozování studní a čerpacích stanic OŘ UNL 2025 - 2029</v>
      </c>
      <c r="F48" s="286"/>
      <c r="G48" s="286"/>
      <c r="H48" s="286"/>
      <c r="L48" s="31"/>
    </row>
    <row r="49" spans="2:47" s="1" customFormat="1" ht="12" customHeight="1">
      <c r="B49" s="31"/>
      <c r="C49" s="26" t="s">
        <v>92</v>
      </c>
      <c r="L49" s="31"/>
    </row>
    <row r="50" spans="2:47" s="1" customFormat="1" ht="16.5" customHeight="1">
      <c r="B50" s="31"/>
      <c r="E50" s="257" t="str">
        <f>E9</f>
        <v>PS02 - Studny</v>
      </c>
      <c r="F50" s="284"/>
      <c r="G50" s="284"/>
      <c r="H50" s="284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OŘ Ústí nad Labem</v>
      </c>
      <c r="I52" s="26" t="s">
        <v>23</v>
      </c>
      <c r="J52" s="48" t="str">
        <f>IF(J12="","",J12)</f>
        <v>26. 2. 2025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Správa železnic, státní organizace</v>
      </c>
      <c r="I54" s="26" t="s">
        <v>33</v>
      </c>
      <c r="J54" s="29" t="str">
        <f>E21</f>
        <v xml:space="preserve"> </v>
      </c>
      <c r="L54" s="31"/>
    </row>
    <row r="55" spans="2:47" s="1" customFormat="1" ht="25.7" customHeight="1">
      <c r="B55" s="31"/>
      <c r="C55" s="26" t="s">
        <v>31</v>
      </c>
      <c r="F55" s="24" t="str">
        <f>IF(E18="","",E18)</f>
        <v>Vyplň údaj</v>
      </c>
      <c r="I55" s="26" t="s">
        <v>36</v>
      </c>
      <c r="J55" s="29" t="str">
        <f>E24</f>
        <v>Správa železnic, státní organizace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95</v>
      </c>
      <c r="D57" s="89"/>
      <c r="E57" s="89"/>
      <c r="F57" s="89"/>
      <c r="G57" s="89"/>
      <c r="H57" s="89"/>
      <c r="I57" s="89"/>
      <c r="J57" s="96" t="s">
        <v>96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71</v>
      </c>
      <c r="J59" s="62">
        <f>J82</f>
        <v>0</v>
      </c>
      <c r="L59" s="31"/>
      <c r="AU59" s="16" t="s">
        <v>97</v>
      </c>
    </row>
    <row r="60" spans="2:47" s="8" customFormat="1" ht="24.95" customHeight="1">
      <c r="B60" s="98"/>
      <c r="D60" s="99" t="s">
        <v>178</v>
      </c>
      <c r="E60" s="100"/>
      <c r="F60" s="100"/>
      <c r="G60" s="100"/>
      <c r="H60" s="100"/>
      <c r="I60" s="100"/>
      <c r="J60" s="101">
        <f>J83</f>
        <v>0</v>
      </c>
      <c r="L60" s="98"/>
    </row>
    <row r="61" spans="2:47" s="9" customFormat="1" ht="19.899999999999999" customHeight="1">
      <c r="B61" s="102"/>
      <c r="D61" s="103" t="s">
        <v>179</v>
      </c>
      <c r="E61" s="104"/>
      <c r="F61" s="104"/>
      <c r="G61" s="104"/>
      <c r="H61" s="104"/>
      <c r="I61" s="104"/>
      <c r="J61" s="105">
        <f>J84</f>
        <v>0</v>
      </c>
      <c r="L61" s="102"/>
    </row>
    <row r="62" spans="2:47" s="9" customFormat="1" ht="19.899999999999999" customHeight="1">
      <c r="B62" s="102"/>
      <c r="D62" s="103" t="s">
        <v>180</v>
      </c>
      <c r="E62" s="104"/>
      <c r="F62" s="104"/>
      <c r="G62" s="104"/>
      <c r="H62" s="104"/>
      <c r="I62" s="104"/>
      <c r="J62" s="105">
        <f>J141</f>
        <v>0</v>
      </c>
      <c r="L62" s="102"/>
    </row>
    <row r="63" spans="2:47" s="1" customFormat="1" ht="21.75" customHeight="1">
      <c r="B63" s="31"/>
      <c r="L63" s="31"/>
    </row>
    <row r="64" spans="2:47" s="1" customFormat="1" ht="6.95" customHeight="1"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31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1"/>
    </row>
    <row r="69" spans="2:12" s="1" customFormat="1" ht="24.95" customHeight="1">
      <c r="B69" s="31"/>
      <c r="C69" s="20" t="s">
        <v>101</v>
      </c>
      <c r="L69" s="31"/>
    </row>
    <row r="70" spans="2:12" s="1" customFormat="1" ht="6.95" customHeight="1">
      <c r="B70" s="31"/>
      <c r="L70" s="31"/>
    </row>
    <row r="71" spans="2:12" s="1" customFormat="1" ht="12" customHeight="1">
      <c r="B71" s="31"/>
      <c r="C71" s="26" t="s">
        <v>16</v>
      </c>
      <c r="L71" s="31"/>
    </row>
    <row r="72" spans="2:12" s="1" customFormat="1" ht="16.5" customHeight="1">
      <c r="B72" s="31"/>
      <c r="E72" s="285" t="str">
        <f>E7</f>
        <v>Opravy a provozování studní a čerpacích stanic OŘ UNL 2025 - 2029</v>
      </c>
      <c r="F72" s="286"/>
      <c r="G72" s="286"/>
      <c r="H72" s="286"/>
      <c r="L72" s="31"/>
    </row>
    <row r="73" spans="2:12" s="1" customFormat="1" ht="12" customHeight="1">
      <c r="B73" s="31"/>
      <c r="C73" s="26" t="s">
        <v>92</v>
      </c>
      <c r="L73" s="31"/>
    </row>
    <row r="74" spans="2:12" s="1" customFormat="1" ht="16.5" customHeight="1">
      <c r="B74" s="31"/>
      <c r="E74" s="257" t="str">
        <f>E9</f>
        <v>PS02 - Studny</v>
      </c>
      <c r="F74" s="284"/>
      <c r="G74" s="284"/>
      <c r="H74" s="284"/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21</v>
      </c>
      <c r="F76" s="24" t="str">
        <f>F12</f>
        <v>OŘ Ústí nad Labem</v>
      </c>
      <c r="I76" s="26" t="s">
        <v>23</v>
      </c>
      <c r="J76" s="48" t="str">
        <f>IF(J12="","",J12)</f>
        <v>26. 2. 2025</v>
      </c>
      <c r="L76" s="31"/>
    </row>
    <row r="77" spans="2:12" s="1" customFormat="1" ht="6.95" customHeight="1">
      <c r="B77" s="31"/>
      <c r="L77" s="31"/>
    </row>
    <row r="78" spans="2:12" s="1" customFormat="1" ht="15.2" customHeight="1">
      <c r="B78" s="31"/>
      <c r="C78" s="26" t="s">
        <v>25</v>
      </c>
      <c r="F78" s="24" t="str">
        <f>E15</f>
        <v>Správa železnic, státní organizace</v>
      </c>
      <c r="I78" s="26" t="s">
        <v>33</v>
      </c>
      <c r="J78" s="29" t="str">
        <f>E21</f>
        <v xml:space="preserve"> </v>
      </c>
      <c r="L78" s="31"/>
    </row>
    <row r="79" spans="2:12" s="1" customFormat="1" ht="25.7" customHeight="1">
      <c r="B79" s="31"/>
      <c r="C79" s="26" t="s">
        <v>31</v>
      </c>
      <c r="F79" s="24" t="str">
        <f>IF(E18="","",E18)</f>
        <v>Vyplň údaj</v>
      </c>
      <c r="I79" s="26" t="s">
        <v>36</v>
      </c>
      <c r="J79" s="29" t="str">
        <f>E24</f>
        <v>Správa železnic, státní organizace</v>
      </c>
      <c r="L79" s="31"/>
    </row>
    <row r="80" spans="2:12" s="1" customFormat="1" ht="10.35" customHeight="1">
      <c r="B80" s="31"/>
      <c r="L80" s="31"/>
    </row>
    <row r="81" spans="2:65" s="10" customFormat="1" ht="29.25" customHeight="1">
      <c r="B81" s="106"/>
      <c r="C81" s="107" t="s">
        <v>102</v>
      </c>
      <c r="D81" s="108" t="s">
        <v>58</v>
      </c>
      <c r="E81" s="108" t="s">
        <v>54</v>
      </c>
      <c r="F81" s="108" t="s">
        <v>55</v>
      </c>
      <c r="G81" s="108" t="s">
        <v>103</v>
      </c>
      <c r="H81" s="108" t="s">
        <v>104</v>
      </c>
      <c r="I81" s="108" t="s">
        <v>105</v>
      </c>
      <c r="J81" s="108" t="s">
        <v>96</v>
      </c>
      <c r="K81" s="109" t="s">
        <v>106</v>
      </c>
      <c r="L81" s="106"/>
      <c r="M81" s="55" t="s">
        <v>19</v>
      </c>
      <c r="N81" s="56" t="s">
        <v>43</v>
      </c>
      <c r="O81" s="56" t="s">
        <v>107</v>
      </c>
      <c r="P81" s="56" t="s">
        <v>108</v>
      </c>
      <c r="Q81" s="56" t="s">
        <v>109</v>
      </c>
      <c r="R81" s="56" t="s">
        <v>110</v>
      </c>
      <c r="S81" s="56" t="s">
        <v>111</v>
      </c>
      <c r="T81" s="56" t="s">
        <v>112</v>
      </c>
      <c r="U81" s="57" t="s">
        <v>113</v>
      </c>
    </row>
    <row r="82" spans="2:65" s="1" customFormat="1" ht="22.9" customHeight="1">
      <c r="B82" s="31"/>
      <c r="C82" s="60" t="s">
        <v>114</v>
      </c>
      <c r="J82" s="110">
        <f>BK82</f>
        <v>0</v>
      </c>
      <c r="L82" s="31"/>
      <c r="M82" s="58"/>
      <c r="N82" s="49"/>
      <c r="O82" s="49"/>
      <c r="P82" s="111">
        <f>P83</f>
        <v>0</v>
      </c>
      <c r="Q82" s="49"/>
      <c r="R82" s="111">
        <f>R83</f>
        <v>0</v>
      </c>
      <c r="S82" s="49"/>
      <c r="T82" s="111">
        <f>T83</f>
        <v>0</v>
      </c>
      <c r="U82" s="50"/>
      <c r="AT82" s="16" t="s">
        <v>72</v>
      </c>
      <c r="AU82" s="16" t="s">
        <v>97</v>
      </c>
      <c r="BK82" s="112">
        <f>BK83</f>
        <v>0</v>
      </c>
    </row>
    <row r="83" spans="2:65" s="11" customFormat="1" ht="25.9" customHeight="1">
      <c r="B83" s="113"/>
      <c r="D83" s="114" t="s">
        <v>72</v>
      </c>
      <c r="E83" s="115" t="s">
        <v>181</v>
      </c>
      <c r="F83" s="115" t="s">
        <v>182</v>
      </c>
      <c r="I83" s="116"/>
      <c r="J83" s="117">
        <f>BK83</f>
        <v>0</v>
      </c>
      <c r="L83" s="113"/>
      <c r="M83" s="118"/>
      <c r="P83" s="119">
        <f>P84+P141</f>
        <v>0</v>
      </c>
      <c r="R83" s="119">
        <f>R84+R141</f>
        <v>0</v>
      </c>
      <c r="T83" s="119">
        <f>T84+T141</f>
        <v>0</v>
      </c>
      <c r="U83" s="120"/>
      <c r="AR83" s="114" t="s">
        <v>123</v>
      </c>
      <c r="AT83" s="121" t="s">
        <v>72</v>
      </c>
      <c r="AU83" s="121" t="s">
        <v>73</v>
      </c>
      <c r="AY83" s="114" t="s">
        <v>116</v>
      </c>
      <c r="BK83" s="122">
        <f>BK84+BK141</f>
        <v>0</v>
      </c>
    </row>
    <row r="84" spans="2:65" s="11" customFormat="1" ht="22.9" customHeight="1">
      <c r="B84" s="113"/>
      <c r="D84" s="114" t="s">
        <v>72</v>
      </c>
      <c r="E84" s="123" t="s">
        <v>183</v>
      </c>
      <c r="F84" s="123" t="s">
        <v>85</v>
      </c>
      <c r="I84" s="116"/>
      <c r="J84" s="124">
        <f>BK84</f>
        <v>0</v>
      </c>
      <c r="L84" s="113"/>
      <c r="M84" s="118"/>
      <c r="P84" s="119">
        <f>SUM(P85:P140)</f>
        <v>0</v>
      </c>
      <c r="R84" s="119">
        <f>SUM(R85:R140)</f>
        <v>0</v>
      </c>
      <c r="T84" s="119">
        <f>SUM(T85:T140)</f>
        <v>0</v>
      </c>
      <c r="U84" s="120"/>
      <c r="AR84" s="114" t="s">
        <v>123</v>
      </c>
      <c r="AT84" s="121" t="s">
        <v>72</v>
      </c>
      <c r="AU84" s="121" t="s">
        <v>81</v>
      </c>
      <c r="AY84" s="114" t="s">
        <v>116</v>
      </c>
      <c r="BK84" s="122">
        <f>SUM(BK85:BK140)</f>
        <v>0</v>
      </c>
    </row>
    <row r="85" spans="2:65" s="1" customFormat="1" ht="16.5" customHeight="1">
      <c r="B85" s="31"/>
      <c r="C85" s="125" t="s">
        <v>81</v>
      </c>
      <c r="D85" s="125" t="s">
        <v>119</v>
      </c>
      <c r="E85" s="126" t="s">
        <v>184</v>
      </c>
      <c r="F85" s="127" t="s">
        <v>185</v>
      </c>
      <c r="G85" s="128" t="s">
        <v>186</v>
      </c>
      <c r="H85" s="129">
        <v>8</v>
      </c>
      <c r="I85" s="130"/>
      <c r="J85" s="131">
        <f>ROUND(I85*H85,2)</f>
        <v>0</v>
      </c>
      <c r="K85" s="127" t="s">
        <v>19</v>
      </c>
      <c r="L85" s="31"/>
      <c r="M85" s="132" t="s">
        <v>19</v>
      </c>
      <c r="N85" s="133" t="s">
        <v>44</v>
      </c>
      <c r="P85" s="134">
        <f>O85*H85</f>
        <v>0</v>
      </c>
      <c r="Q85" s="134">
        <v>0</v>
      </c>
      <c r="R85" s="134">
        <f>Q85*H85</f>
        <v>0</v>
      </c>
      <c r="S85" s="134">
        <v>0</v>
      </c>
      <c r="T85" s="134">
        <f>S85*H85</f>
        <v>0</v>
      </c>
      <c r="U85" s="135" t="s">
        <v>19</v>
      </c>
      <c r="AR85" s="136" t="s">
        <v>187</v>
      </c>
      <c r="AT85" s="136" t="s">
        <v>119</v>
      </c>
      <c r="AU85" s="136" t="s">
        <v>83</v>
      </c>
      <c r="AY85" s="16" t="s">
        <v>116</v>
      </c>
      <c r="BE85" s="137">
        <f>IF(N85="základní",J85,0)</f>
        <v>0</v>
      </c>
      <c r="BF85" s="137">
        <f>IF(N85="snížená",J85,0)</f>
        <v>0</v>
      </c>
      <c r="BG85" s="137">
        <f>IF(N85="zákl. přenesená",J85,0)</f>
        <v>0</v>
      </c>
      <c r="BH85" s="137">
        <f>IF(N85="sníž. přenesená",J85,0)</f>
        <v>0</v>
      </c>
      <c r="BI85" s="137">
        <f>IF(N85="nulová",J85,0)</f>
        <v>0</v>
      </c>
      <c r="BJ85" s="16" t="s">
        <v>81</v>
      </c>
      <c r="BK85" s="137">
        <f>ROUND(I85*H85,2)</f>
        <v>0</v>
      </c>
      <c r="BL85" s="16" t="s">
        <v>187</v>
      </c>
      <c r="BM85" s="136" t="s">
        <v>188</v>
      </c>
    </row>
    <row r="86" spans="2:65" s="1" customFormat="1">
      <c r="B86" s="31"/>
      <c r="D86" s="138" t="s">
        <v>125</v>
      </c>
      <c r="F86" s="139" t="s">
        <v>185</v>
      </c>
      <c r="I86" s="140"/>
      <c r="L86" s="31"/>
      <c r="M86" s="141"/>
      <c r="U86" s="52"/>
      <c r="AT86" s="16" t="s">
        <v>125</v>
      </c>
      <c r="AU86" s="16" t="s">
        <v>83</v>
      </c>
    </row>
    <row r="87" spans="2:65" s="1" customFormat="1" ht="16.5" customHeight="1">
      <c r="B87" s="31"/>
      <c r="C87" s="125" t="s">
        <v>83</v>
      </c>
      <c r="D87" s="125" t="s">
        <v>119</v>
      </c>
      <c r="E87" s="126" t="s">
        <v>189</v>
      </c>
      <c r="F87" s="127" t="s">
        <v>190</v>
      </c>
      <c r="G87" s="128" t="s">
        <v>186</v>
      </c>
      <c r="H87" s="129">
        <v>8</v>
      </c>
      <c r="I87" s="130"/>
      <c r="J87" s="131">
        <f>ROUND(I87*H87,2)</f>
        <v>0</v>
      </c>
      <c r="K87" s="127" t="s">
        <v>19</v>
      </c>
      <c r="L87" s="31"/>
      <c r="M87" s="132" t="s">
        <v>19</v>
      </c>
      <c r="N87" s="133" t="s">
        <v>44</v>
      </c>
      <c r="P87" s="134">
        <f>O87*H87</f>
        <v>0</v>
      </c>
      <c r="Q87" s="134">
        <v>0</v>
      </c>
      <c r="R87" s="134">
        <f>Q87*H87</f>
        <v>0</v>
      </c>
      <c r="S87" s="134">
        <v>0</v>
      </c>
      <c r="T87" s="134">
        <f>S87*H87</f>
        <v>0</v>
      </c>
      <c r="U87" s="135" t="s">
        <v>19</v>
      </c>
      <c r="AR87" s="136" t="s">
        <v>187</v>
      </c>
      <c r="AT87" s="136" t="s">
        <v>119</v>
      </c>
      <c r="AU87" s="136" t="s">
        <v>83</v>
      </c>
      <c r="AY87" s="16" t="s">
        <v>116</v>
      </c>
      <c r="BE87" s="137">
        <f>IF(N87="základní",J87,0)</f>
        <v>0</v>
      </c>
      <c r="BF87" s="137">
        <f>IF(N87="snížená",J87,0)</f>
        <v>0</v>
      </c>
      <c r="BG87" s="137">
        <f>IF(N87="zákl. přenesená",J87,0)</f>
        <v>0</v>
      </c>
      <c r="BH87" s="137">
        <f>IF(N87="sníž. přenesená",J87,0)</f>
        <v>0</v>
      </c>
      <c r="BI87" s="137">
        <f>IF(N87="nulová",J87,0)</f>
        <v>0</v>
      </c>
      <c r="BJ87" s="16" t="s">
        <v>81</v>
      </c>
      <c r="BK87" s="137">
        <f>ROUND(I87*H87,2)</f>
        <v>0</v>
      </c>
      <c r="BL87" s="16" t="s">
        <v>187</v>
      </c>
      <c r="BM87" s="136" t="s">
        <v>191</v>
      </c>
    </row>
    <row r="88" spans="2:65" s="1" customFormat="1">
      <c r="B88" s="31"/>
      <c r="D88" s="138" t="s">
        <v>125</v>
      </c>
      <c r="F88" s="139" t="s">
        <v>190</v>
      </c>
      <c r="I88" s="140"/>
      <c r="L88" s="31"/>
      <c r="M88" s="141"/>
      <c r="U88" s="52"/>
      <c r="AT88" s="16" t="s">
        <v>125</v>
      </c>
      <c r="AU88" s="16" t="s">
        <v>83</v>
      </c>
    </row>
    <row r="89" spans="2:65" s="1" customFormat="1" ht="16.5" customHeight="1">
      <c r="B89" s="31"/>
      <c r="C89" s="125" t="s">
        <v>129</v>
      </c>
      <c r="D89" s="125" t="s">
        <v>119</v>
      </c>
      <c r="E89" s="126" t="s">
        <v>192</v>
      </c>
      <c r="F89" s="127" t="s">
        <v>193</v>
      </c>
      <c r="G89" s="128" t="s">
        <v>186</v>
      </c>
      <c r="H89" s="129">
        <v>8</v>
      </c>
      <c r="I89" s="130"/>
      <c r="J89" s="131">
        <f>ROUND(I89*H89,2)</f>
        <v>0</v>
      </c>
      <c r="K89" s="127" t="s">
        <v>19</v>
      </c>
      <c r="L89" s="31"/>
      <c r="M89" s="132" t="s">
        <v>19</v>
      </c>
      <c r="N89" s="133" t="s">
        <v>44</v>
      </c>
      <c r="P89" s="134">
        <f>O89*H89</f>
        <v>0</v>
      </c>
      <c r="Q89" s="134">
        <v>0</v>
      </c>
      <c r="R89" s="134">
        <f>Q89*H89</f>
        <v>0</v>
      </c>
      <c r="S89" s="134">
        <v>0</v>
      </c>
      <c r="T89" s="134">
        <f>S89*H89</f>
        <v>0</v>
      </c>
      <c r="U89" s="135" t="s">
        <v>19</v>
      </c>
      <c r="AR89" s="136" t="s">
        <v>187</v>
      </c>
      <c r="AT89" s="136" t="s">
        <v>119</v>
      </c>
      <c r="AU89" s="136" t="s">
        <v>83</v>
      </c>
      <c r="AY89" s="16" t="s">
        <v>116</v>
      </c>
      <c r="BE89" s="137">
        <f>IF(N89="základní",J89,0)</f>
        <v>0</v>
      </c>
      <c r="BF89" s="137">
        <f>IF(N89="snížená",J89,0)</f>
        <v>0</v>
      </c>
      <c r="BG89" s="137">
        <f>IF(N89="zákl. přenesená",J89,0)</f>
        <v>0</v>
      </c>
      <c r="BH89" s="137">
        <f>IF(N89="sníž. přenesená",J89,0)</f>
        <v>0</v>
      </c>
      <c r="BI89" s="137">
        <f>IF(N89="nulová",J89,0)</f>
        <v>0</v>
      </c>
      <c r="BJ89" s="16" t="s">
        <v>81</v>
      </c>
      <c r="BK89" s="137">
        <f>ROUND(I89*H89,2)</f>
        <v>0</v>
      </c>
      <c r="BL89" s="16" t="s">
        <v>187</v>
      </c>
      <c r="BM89" s="136" t="s">
        <v>194</v>
      </c>
    </row>
    <row r="90" spans="2:65" s="1" customFormat="1">
      <c r="B90" s="31"/>
      <c r="D90" s="138" t="s">
        <v>125</v>
      </c>
      <c r="F90" s="139" t="s">
        <v>193</v>
      </c>
      <c r="I90" s="140"/>
      <c r="L90" s="31"/>
      <c r="M90" s="141"/>
      <c r="U90" s="52"/>
      <c r="AT90" s="16" t="s">
        <v>125</v>
      </c>
      <c r="AU90" s="16" t="s">
        <v>83</v>
      </c>
    </row>
    <row r="91" spans="2:65" s="1" customFormat="1" ht="16.5" customHeight="1">
      <c r="B91" s="31"/>
      <c r="C91" s="125" t="s">
        <v>123</v>
      </c>
      <c r="D91" s="125" t="s">
        <v>119</v>
      </c>
      <c r="E91" s="126" t="s">
        <v>195</v>
      </c>
      <c r="F91" s="127" t="s">
        <v>196</v>
      </c>
      <c r="G91" s="128" t="s">
        <v>186</v>
      </c>
      <c r="H91" s="129">
        <v>8</v>
      </c>
      <c r="I91" s="130"/>
      <c r="J91" s="131">
        <f>ROUND(I91*H91,2)</f>
        <v>0</v>
      </c>
      <c r="K91" s="127" t="s">
        <v>19</v>
      </c>
      <c r="L91" s="31"/>
      <c r="M91" s="132" t="s">
        <v>19</v>
      </c>
      <c r="N91" s="133" t="s">
        <v>44</v>
      </c>
      <c r="P91" s="134">
        <f>O91*H91</f>
        <v>0</v>
      </c>
      <c r="Q91" s="134">
        <v>0</v>
      </c>
      <c r="R91" s="134">
        <f>Q91*H91</f>
        <v>0</v>
      </c>
      <c r="S91" s="134">
        <v>0</v>
      </c>
      <c r="T91" s="134">
        <f>S91*H91</f>
        <v>0</v>
      </c>
      <c r="U91" s="135" t="s">
        <v>19</v>
      </c>
      <c r="AR91" s="136" t="s">
        <v>187</v>
      </c>
      <c r="AT91" s="136" t="s">
        <v>119</v>
      </c>
      <c r="AU91" s="136" t="s">
        <v>83</v>
      </c>
      <c r="AY91" s="16" t="s">
        <v>116</v>
      </c>
      <c r="BE91" s="137">
        <f>IF(N91="základní",J91,0)</f>
        <v>0</v>
      </c>
      <c r="BF91" s="137">
        <f>IF(N91="snížená",J91,0)</f>
        <v>0</v>
      </c>
      <c r="BG91" s="137">
        <f>IF(N91="zákl. přenesená",J91,0)</f>
        <v>0</v>
      </c>
      <c r="BH91" s="137">
        <f>IF(N91="sníž. přenesená",J91,0)</f>
        <v>0</v>
      </c>
      <c r="BI91" s="137">
        <f>IF(N91="nulová",J91,0)</f>
        <v>0</v>
      </c>
      <c r="BJ91" s="16" t="s">
        <v>81</v>
      </c>
      <c r="BK91" s="137">
        <f>ROUND(I91*H91,2)</f>
        <v>0</v>
      </c>
      <c r="BL91" s="16" t="s">
        <v>187</v>
      </c>
      <c r="BM91" s="136" t="s">
        <v>197</v>
      </c>
    </row>
    <row r="92" spans="2:65" s="1" customFormat="1">
      <c r="B92" s="31"/>
      <c r="D92" s="138" t="s">
        <v>125</v>
      </c>
      <c r="F92" s="139" t="s">
        <v>196</v>
      </c>
      <c r="I92" s="140"/>
      <c r="L92" s="31"/>
      <c r="M92" s="141"/>
      <c r="U92" s="52"/>
      <c r="AT92" s="16" t="s">
        <v>125</v>
      </c>
      <c r="AU92" s="16" t="s">
        <v>83</v>
      </c>
    </row>
    <row r="93" spans="2:65" s="1" customFormat="1" ht="16.5" customHeight="1">
      <c r="B93" s="31"/>
      <c r="C93" s="125" t="s">
        <v>136</v>
      </c>
      <c r="D93" s="125" t="s">
        <v>119</v>
      </c>
      <c r="E93" s="126" t="s">
        <v>198</v>
      </c>
      <c r="F93" s="127" t="s">
        <v>199</v>
      </c>
      <c r="G93" s="128" t="s">
        <v>186</v>
      </c>
      <c r="H93" s="129">
        <v>8</v>
      </c>
      <c r="I93" s="130"/>
      <c r="J93" s="131">
        <f>ROUND(I93*H93,2)</f>
        <v>0</v>
      </c>
      <c r="K93" s="127" t="s">
        <v>19</v>
      </c>
      <c r="L93" s="31"/>
      <c r="M93" s="132" t="s">
        <v>19</v>
      </c>
      <c r="N93" s="133" t="s">
        <v>44</v>
      </c>
      <c r="P93" s="134">
        <f>O93*H93</f>
        <v>0</v>
      </c>
      <c r="Q93" s="134">
        <v>0</v>
      </c>
      <c r="R93" s="134">
        <f>Q93*H93</f>
        <v>0</v>
      </c>
      <c r="S93" s="134">
        <v>0</v>
      </c>
      <c r="T93" s="134">
        <f>S93*H93</f>
        <v>0</v>
      </c>
      <c r="U93" s="135" t="s">
        <v>19</v>
      </c>
      <c r="AR93" s="136" t="s">
        <v>187</v>
      </c>
      <c r="AT93" s="136" t="s">
        <v>119</v>
      </c>
      <c r="AU93" s="136" t="s">
        <v>83</v>
      </c>
      <c r="AY93" s="16" t="s">
        <v>116</v>
      </c>
      <c r="BE93" s="137">
        <f>IF(N93="základní",J93,0)</f>
        <v>0</v>
      </c>
      <c r="BF93" s="137">
        <f>IF(N93="snížená",J93,0)</f>
        <v>0</v>
      </c>
      <c r="BG93" s="137">
        <f>IF(N93="zákl. přenesená",J93,0)</f>
        <v>0</v>
      </c>
      <c r="BH93" s="137">
        <f>IF(N93="sníž. přenesená",J93,0)</f>
        <v>0</v>
      </c>
      <c r="BI93" s="137">
        <f>IF(N93="nulová",J93,0)</f>
        <v>0</v>
      </c>
      <c r="BJ93" s="16" t="s">
        <v>81</v>
      </c>
      <c r="BK93" s="137">
        <f>ROUND(I93*H93,2)</f>
        <v>0</v>
      </c>
      <c r="BL93" s="16" t="s">
        <v>187</v>
      </c>
      <c r="BM93" s="136" t="s">
        <v>200</v>
      </c>
    </row>
    <row r="94" spans="2:65" s="1" customFormat="1">
      <c r="B94" s="31"/>
      <c r="D94" s="138" t="s">
        <v>125</v>
      </c>
      <c r="F94" s="139" t="s">
        <v>199</v>
      </c>
      <c r="I94" s="140"/>
      <c r="L94" s="31"/>
      <c r="M94" s="141"/>
      <c r="U94" s="52"/>
      <c r="AT94" s="16" t="s">
        <v>125</v>
      </c>
      <c r="AU94" s="16" t="s">
        <v>83</v>
      </c>
    </row>
    <row r="95" spans="2:65" s="1" customFormat="1" ht="16.5" customHeight="1">
      <c r="B95" s="31"/>
      <c r="C95" s="125" t="s">
        <v>140</v>
      </c>
      <c r="D95" s="125" t="s">
        <v>119</v>
      </c>
      <c r="E95" s="126" t="s">
        <v>201</v>
      </c>
      <c r="F95" s="127" t="s">
        <v>202</v>
      </c>
      <c r="G95" s="128" t="s">
        <v>186</v>
      </c>
      <c r="H95" s="129">
        <v>8</v>
      </c>
      <c r="I95" s="130"/>
      <c r="J95" s="131">
        <f>ROUND(I95*H95,2)</f>
        <v>0</v>
      </c>
      <c r="K95" s="127" t="s">
        <v>19</v>
      </c>
      <c r="L95" s="31"/>
      <c r="M95" s="132" t="s">
        <v>19</v>
      </c>
      <c r="N95" s="133" t="s">
        <v>44</v>
      </c>
      <c r="P95" s="134">
        <f>O95*H95</f>
        <v>0</v>
      </c>
      <c r="Q95" s="134">
        <v>0</v>
      </c>
      <c r="R95" s="134">
        <f>Q95*H95</f>
        <v>0</v>
      </c>
      <c r="S95" s="134">
        <v>0</v>
      </c>
      <c r="T95" s="134">
        <f>S95*H95</f>
        <v>0</v>
      </c>
      <c r="U95" s="135" t="s">
        <v>19</v>
      </c>
      <c r="AR95" s="136" t="s">
        <v>187</v>
      </c>
      <c r="AT95" s="136" t="s">
        <v>119</v>
      </c>
      <c r="AU95" s="136" t="s">
        <v>83</v>
      </c>
      <c r="AY95" s="16" t="s">
        <v>116</v>
      </c>
      <c r="BE95" s="137">
        <f>IF(N95="základní",J95,0)</f>
        <v>0</v>
      </c>
      <c r="BF95" s="137">
        <f>IF(N95="snížená",J95,0)</f>
        <v>0</v>
      </c>
      <c r="BG95" s="137">
        <f>IF(N95="zákl. přenesená",J95,0)</f>
        <v>0</v>
      </c>
      <c r="BH95" s="137">
        <f>IF(N95="sníž. přenesená",J95,0)</f>
        <v>0</v>
      </c>
      <c r="BI95" s="137">
        <f>IF(N95="nulová",J95,0)</f>
        <v>0</v>
      </c>
      <c r="BJ95" s="16" t="s">
        <v>81</v>
      </c>
      <c r="BK95" s="137">
        <f>ROUND(I95*H95,2)</f>
        <v>0</v>
      </c>
      <c r="BL95" s="16" t="s">
        <v>187</v>
      </c>
      <c r="BM95" s="136" t="s">
        <v>203</v>
      </c>
    </row>
    <row r="96" spans="2:65" s="1" customFormat="1">
      <c r="B96" s="31"/>
      <c r="D96" s="138" t="s">
        <v>125</v>
      </c>
      <c r="F96" s="139" t="s">
        <v>202</v>
      </c>
      <c r="I96" s="140"/>
      <c r="L96" s="31"/>
      <c r="M96" s="141"/>
      <c r="U96" s="52"/>
      <c r="AT96" s="16" t="s">
        <v>125</v>
      </c>
      <c r="AU96" s="16" t="s">
        <v>83</v>
      </c>
    </row>
    <row r="97" spans="2:65" s="1" customFormat="1" ht="16.5" customHeight="1">
      <c r="B97" s="31"/>
      <c r="C97" s="125" t="s">
        <v>144</v>
      </c>
      <c r="D97" s="125" t="s">
        <v>119</v>
      </c>
      <c r="E97" s="126" t="s">
        <v>204</v>
      </c>
      <c r="F97" s="127" t="s">
        <v>205</v>
      </c>
      <c r="G97" s="128" t="s">
        <v>186</v>
      </c>
      <c r="H97" s="129">
        <v>8</v>
      </c>
      <c r="I97" s="130"/>
      <c r="J97" s="131">
        <f>ROUND(I97*H97,2)</f>
        <v>0</v>
      </c>
      <c r="K97" s="127" t="s">
        <v>19</v>
      </c>
      <c r="L97" s="31"/>
      <c r="M97" s="132" t="s">
        <v>19</v>
      </c>
      <c r="N97" s="133" t="s">
        <v>44</v>
      </c>
      <c r="P97" s="134">
        <f>O97*H97</f>
        <v>0</v>
      </c>
      <c r="Q97" s="134">
        <v>0</v>
      </c>
      <c r="R97" s="134">
        <f>Q97*H97</f>
        <v>0</v>
      </c>
      <c r="S97" s="134">
        <v>0</v>
      </c>
      <c r="T97" s="134">
        <f>S97*H97</f>
        <v>0</v>
      </c>
      <c r="U97" s="135" t="s">
        <v>19</v>
      </c>
      <c r="AR97" s="136" t="s">
        <v>187</v>
      </c>
      <c r="AT97" s="136" t="s">
        <v>119</v>
      </c>
      <c r="AU97" s="136" t="s">
        <v>83</v>
      </c>
      <c r="AY97" s="16" t="s">
        <v>116</v>
      </c>
      <c r="BE97" s="137">
        <f>IF(N97="základní",J97,0)</f>
        <v>0</v>
      </c>
      <c r="BF97" s="137">
        <f>IF(N97="snížená",J97,0)</f>
        <v>0</v>
      </c>
      <c r="BG97" s="137">
        <f>IF(N97="zákl. přenesená",J97,0)</f>
        <v>0</v>
      </c>
      <c r="BH97" s="137">
        <f>IF(N97="sníž. přenesená",J97,0)</f>
        <v>0</v>
      </c>
      <c r="BI97" s="137">
        <f>IF(N97="nulová",J97,0)</f>
        <v>0</v>
      </c>
      <c r="BJ97" s="16" t="s">
        <v>81</v>
      </c>
      <c r="BK97" s="137">
        <f>ROUND(I97*H97,2)</f>
        <v>0</v>
      </c>
      <c r="BL97" s="16" t="s">
        <v>187</v>
      </c>
      <c r="BM97" s="136" t="s">
        <v>206</v>
      </c>
    </row>
    <row r="98" spans="2:65" s="1" customFormat="1">
      <c r="B98" s="31"/>
      <c r="D98" s="138" t="s">
        <v>125</v>
      </c>
      <c r="F98" s="139" t="s">
        <v>205</v>
      </c>
      <c r="I98" s="140"/>
      <c r="L98" s="31"/>
      <c r="M98" s="141"/>
      <c r="U98" s="52"/>
      <c r="AT98" s="16" t="s">
        <v>125</v>
      </c>
      <c r="AU98" s="16" t="s">
        <v>83</v>
      </c>
    </row>
    <row r="99" spans="2:65" s="1" customFormat="1" ht="16.5" customHeight="1">
      <c r="B99" s="31"/>
      <c r="C99" s="125" t="s">
        <v>148</v>
      </c>
      <c r="D99" s="125" t="s">
        <v>119</v>
      </c>
      <c r="E99" s="126" t="s">
        <v>207</v>
      </c>
      <c r="F99" s="127" t="s">
        <v>208</v>
      </c>
      <c r="G99" s="128" t="s">
        <v>186</v>
      </c>
      <c r="H99" s="129">
        <v>8</v>
      </c>
      <c r="I99" s="130"/>
      <c r="J99" s="131">
        <f>ROUND(I99*H99,2)</f>
        <v>0</v>
      </c>
      <c r="K99" s="127" t="s">
        <v>19</v>
      </c>
      <c r="L99" s="31"/>
      <c r="M99" s="132" t="s">
        <v>19</v>
      </c>
      <c r="N99" s="133" t="s">
        <v>44</v>
      </c>
      <c r="P99" s="134">
        <f>O99*H99</f>
        <v>0</v>
      </c>
      <c r="Q99" s="134">
        <v>0</v>
      </c>
      <c r="R99" s="134">
        <f>Q99*H99</f>
        <v>0</v>
      </c>
      <c r="S99" s="134">
        <v>0</v>
      </c>
      <c r="T99" s="134">
        <f>S99*H99</f>
        <v>0</v>
      </c>
      <c r="U99" s="135" t="s">
        <v>19</v>
      </c>
      <c r="AR99" s="136" t="s">
        <v>187</v>
      </c>
      <c r="AT99" s="136" t="s">
        <v>119</v>
      </c>
      <c r="AU99" s="136" t="s">
        <v>83</v>
      </c>
      <c r="AY99" s="16" t="s">
        <v>116</v>
      </c>
      <c r="BE99" s="137">
        <f>IF(N99="základní",J99,0)</f>
        <v>0</v>
      </c>
      <c r="BF99" s="137">
        <f>IF(N99="snížená",J99,0)</f>
        <v>0</v>
      </c>
      <c r="BG99" s="137">
        <f>IF(N99="zákl. přenesená",J99,0)</f>
        <v>0</v>
      </c>
      <c r="BH99" s="137">
        <f>IF(N99="sníž. přenesená",J99,0)</f>
        <v>0</v>
      </c>
      <c r="BI99" s="137">
        <f>IF(N99="nulová",J99,0)</f>
        <v>0</v>
      </c>
      <c r="BJ99" s="16" t="s">
        <v>81</v>
      </c>
      <c r="BK99" s="137">
        <f>ROUND(I99*H99,2)</f>
        <v>0</v>
      </c>
      <c r="BL99" s="16" t="s">
        <v>187</v>
      </c>
      <c r="BM99" s="136" t="s">
        <v>209</v>
      </c>
    </row>
    <row r="100" spans="2:65" s="1" customFormat="1">
      <c r="B100" s="31"/>
      <c r="D100" s="138" t="s">
        <v>125</v>
      </c>
      <c r="F100" s="139" t="s">
        <v>208</v>
      </c>
      <c r="I100" s="140"/>
      <c r="L100" s="31"/>
      <c r="M100" s="141"/>
      <c r="U100" s="52"/>
      <c r="AT100" s="16" t="s">
        <v>125</v>
      </c>
      <c r="AU100" s="16" t="s">
        <v>83</v>
      </c>
    </row>
    <row r="101" spans="2:65" s="1" customFormat="1" ht="16.5" customHeight="1">
      <c r="B101" s="31"/>
      <c r="C101" s="125" t="s">
        <v>152</v>
      </c>
      <c r="D101" s="125" t="s">
        <v>119</v>
      </c>
      <c r="E101" s="126" t="s">
        <v>210</v>
      </c>
      <c r="F101" s="127" t="s">
        <v>211</v>
      </c>
      <c r="G101" s="128" t="s">
        <v>186</v>
      </c>
      <c r="H101" s="129">
        <v>8</v>
      </c>
      <c r="I101" s="130"/>
      <c r="J101" s="131">
        <f>ROUND(I101*H101,2)</f>
        <v>0</v>
      </c>
      <c r="K101" s="127" t="s">
        <v>19</v>
      </c>
      <c r="L101" s="31"/>
      <c r="M101" s="132" t="s">
        <v>19</v>
      </c>
      <c r="N101" s="133" t="s">
        <v>44</v>
      </c>
      <c r="P101" s="134">
        <f>O101*H101</f>
        <v>0</v>
      </c>
      <c r="Q101" s="134">
        <v>0</v>
      </c>
      <c r="R101" s="134">
        <f>Q101*H101</f>
        <v>0</v>
      </c>
      <c r="S101" s="134">
        <v>0</v>
      </c>
      <c r="T101" s="134">
        <f>S101*H101</f>
        <v>0</v>
      </c>
      <c r="U101" s="135" t="s">
        <v>19</v>
      </c>
      <c r="AR101" s="136" t="s">
        <v>187</v>
      </c>
      <c r="AT101" s="136" t="s">
        <v>119</v>
      </c>
      <c r="AU101" s="136" t="s">
        <v>83</v>
      </c>
      <c r="AY101" s="16" t="s">
        <v>116</v>
      </c>
      <c r="BE101" s="137">
        <f>IF(N101="základní",J101,0)</f>
        <v>0</v>
      </c>
      <c r="BF101" s="137">
        <f>IF(N101="snížená",J101,0)</f>
        <v>0</v>
      </c>
      <c r="BG101" s="137">
        <f>IF(N101="zákl. přenesená",J101,0)</f>
        <v>0</v>
      </c>
      <c r="BH101" s="137">
        <f>IF(N101="sníž. přenesená",J101,0)</f>
        <v>0</v>
      </c>
      <c r="BI101" s="137">
        <f>IF(N101="nulová",J101,0)</f>
        <v>0</v>
      </c>
      <c r="BJ101" s="16" t="s">
        <v>81</v>
      </c>
      <c r="BK101" s="137">
        <f>ROUND(I101*H101,2)</f>
        <v>0</v>
      </c>
      <c r="BL101" s="16" t="s">
        <v>187</v>
      </c>
      <c r="BM101" s="136" t="s">
        <v>212</v>
      </c>
    </row>
    <row r="102" spans="2:65" s="1" customFormat="1">
      <c r="B102" s="31"/>
      <c r="D102" s="138" t="s">
        <v>125</v>
      </c>
      <c r="F102" s="139" t="s">
        <v>211</v>
      </c>
      <c r="I102" s="140"/>
      <c r="L102" s="31"/>
      <c r="M102" s="141"/>
      <c r="U102" s="52"/>
      <c r="AT102" s="16" t="s">
        <v>125</v>
      </c>
      <c r="AU102" s="16" t="s">
        <v>83</v>
      </c>
    </row>
    <row r="103" spans="2:65" s="1" customFormat="1" ht="16.5" customHeight="1">
      <c r="B103" s="31"/>
      <c r="C103" s="125" t="s">
        <v>156</v>
      </c>
      <c r="D103" s="125" t="s">
        <v>119</v>
      </c>
      <c r="E103" s="126" t="s">
        <v>213</v>
      </c>
      <c r="F103" s="127" t="s">
        <v>214</v>
      </c>
      <c r="G103" s="128" t="s">
        <v>186</v>
      </c>
      <c r="H103" s="129">
        <v>8</v>
      </c>
      <c r="I103" s="130"/>
      <c r="J103" s="131">
        <f>ROUND(I103*H103,2)</f>
        <v>0</v>
      </c>
      <c r="K103" s="127" t="s">
        <v>19</v>
      </c>
      <c r="L103" s="31"/>
      <c r="M103" s="132" t="s">
        <v>19</v>
      </c>
      <c r="N103" s="133" t="s">
        <v>44</v>
      </c>
      <c r="P103" s="134">
        <f>O103*H103</f>
        <v>0</v>
      </c>
      <c r="Q103" s="134">
        <v>0</v>
      </c>
      <c r="R103" s="134">
        <f>Q103*H103</f>
        <v>0</v>
      </c>
      <c r="S103" s="134">
        <v>0</v>
      </c>
      <c r="T103" s="134">
        <f>S103*H103</f>
        <v>0</v>
      </c>
      <c r="U103" s="135" t="s">
        <v>19</v>
      </c>
      <c r="AR103" s="136" t="s">
        <v>187</v>
      </c>
      <c r="AT103" s="136" t="s">
        <v>119</v>
      </c>
      <c r="AU103" s="136" t="s">
        <v>83</v>
      </c>
      <c r="AY103" s="16" t="s">
        <v>116</v>
      </c>
      <c r="BE103" s="137">
        <f>IF(N103="základní",J103,0)</f>
        <v>0</v>
      </c>
      <c r="BF103" s="137">
        <f>IF(N103="snížená",J103,0)</f>
        <v>0</v>
      </c>
      <c r="BG103" s="137">
        <f>IF(N103="zákl. přenesená",J103,0)</f>
        <v>0</v>
      </c>
      <c r="BH103" s="137">
        <f>IF(N103="sníž. přenesená",J103,0)</f>
        <v>0</v>
      </c>
      <c r="BI103" s="137">
        <f>IF(N103="nulová",J103,0)</f>
        <v>0</v>
      </c>
      <c r="BJ103" s="16" t="s">
        <v>81</v>
      </c>
      <c r="BK103" s="137">
        <f>ROUND(I103*H103,2)</f>
        <v>0</v>
      </c>
      <c r="BL103" s="16" t="s">
        <v>187</v>
      </c>
      <c r="BM103" s="136" t="s">
        <v>215</v>
      </c>
    </row>
    <row r="104" spans="2:65" s="1" customFormat="1">
      <c r="B104" s="31"/>
      <c r="D104" s="138" t="s">
        <v>125</v>
      </c>
      <c r="F104" s="139" t="s">
        <v>214</v>
      </c>
      <c r="I104" s="140"/>
      <c r="L104" s="31"/>
      <c r="M104" s="141"/>
      <c r="U104" s="52"/>
      <c r="AT104" s="16" t="s">
        <v>125</v>
      </c>
      <c r="AU104" s="16" t="s">
        <v>83</v>
      </c>
    </row>
    <row r="105" spans="2:65" s="1" customFormat="1" ht="16.5" customHeight="1">
      <c r="B105" s="31"/>
      <c r="C105" s="125" t="s">
        <v>160</v>
      </c>
      <c r="D105" s="125" t="s">
        <v>119</v>
      </c>
      <c r="E105" s="126" t="s">
        <v>216</v>
      </c>
      <c r="F105" s="127" t="s">
        <v>217</v>
      </c>
      <c r="G105" s="128" t="s">
        <v>186</v>
      </c>
      <c r="H105" s="129">
        <v>8</v>
      </c>
      <c r="I105" s="130"/>
      <c r="J105" s="131">
        <f>ROUND(I105*H105,2)</f>
        <v>0</v>
      </c>
      <c r="K105" s="127" t="s">
        <v>19</v>
      </c>
      <c r="L105" s="31"/>
      <c r="M105" s="132" t="s">
        <v>19</v>
      </c>
      <c r="N105" s="133" t="s">
        <v>44</v>
      </c>
      <c r="P105" s="134">
        <f>O105*H105</f>
        <v>0</v>
      </c>
      <c r="Q105" s="134">
        <v>0</v>
      </c>
      <c r="R105" s="134">
        <f>Q105*H105</f>
        <v>0</v>
      </c>
      <c r="S105" s="134">
        <v>0</v>
      </c>
      <c r="T105" s="134">
        <f>S105*H105</f>
        <v>0</v>
      </c>
      <c r="U105" s="135" t="s">
        <v>19</v>
      </c>
      <c r="AR105" s="136" t="s">
        <v>187</v>
      </c>
      <c r="AT105" s="136" t="s">
        <v>119</v>
      </c>
      <c r="AU105" s="136" t="s">
        <v>83</v>
      </c>
      <c r="AY105" s="16" t="s">
        <v>116</v>
      </c>
      <c r="BE105" s="137">
        <f>IF(N105="základní",J105,0)</f>
        <v>0</v>
      </c>
      <c r="BF105" s="137">
        <f>IF(N105="snížená",J105,0)</f>
        <v>0</v>
      </c>
      <c r="BG105" s="137">
        <f>IF(N105="zákl. přenesená",J105,0)</f>
        <v>0</v>
      </c>
      <c r="BH105" s="137">
        <f>IF(N105="sníž. přenesená",J105,0)</f>
        <v>0</v>
      </c>
      <c r="BI105" s="137">
        <f>IF(N105="nulová",J105,0)</f>
        <v>0</v>
      </c>
      <c r="BJ105" s="16" t="s">
        <v>81</v>
      </c>
      <c r="BK105" s="137">
        <f>ROUND(I105*H105,2)</f>
        <v>0</v>
      </c>
      <c r="BL105" s="16" t="s">
        <v>187</v>
      </c>
      <c r="BM105" s="136" t="s">
        <v>218</v>
      </c>
    </row>
    <row r="106" spans="2:65" s="1" customFormat="1">
      <c r="B106" s="31"/>
      <c r="D106" s="138" t="s">
        <v>125</v>
      </c>
      <c r="F106" s="139" t="s">
        <v>217</v>
      </c>
      <c r="I106" s="140"/>
      <c r="L106" s="31"/>
      <c r="M106" s="141"/>
      <c r="U106" s="52"/>
      <c r="AT106" s="16" t="s">
        <v>125</v>
      </c>
      <c r="AU106" s="16" t="s">
        <v>83</v>
      </c>
    </row>
    <row r="107" spans="2:65" s="1" customFormat="1" ht="16.5" customHeight="1">
      <c r="B107" s="31"/>
      <c r="C107" s="125" t="s">
        <v>8</v>
      </c>
      <c r="D107" s="125" t="s">
        <v>119</v>
      </c>
      <c r="E107" s="126" t="s">
        <v>219</v>
      </c>
      <c r="F107" s="127" t="s">
        <v>220</v>
      </c>
      <c r="G107" s="128" t="s">
        <v>186</v>
      </c>
      <c r="H107" s="129">
        <v>8</v>
      </c>
      <c r="I107" s="130"/>
      <c r="J107" s="131">
        <f>ROUND(I107*H107,2)</f>
        <v>0</v>
      </c>
      <c r="K107" s="127" t="s">
        <v>19</v>
      </c>
      <c r="L107" s="31"/>
      <c r="M107" s="132" t="s">
        <v>19</v>
      </c>
      <c r="N107" s="133" t="s">
        <v>44</v>
      </c>
      <c r="P107" s="134">
        <f>O107*H107</f>
        <v>0</v>
      </c>
      <c r="Q107" s="134">
        <v>0</v>
      </c>
      <c r="R107" s="134">
        <f>Q107*H107</f>
        <v>0</v>
      </c>
      <c r="S107" s="134">
        <v>0</v>
      </c>
      <c r="T107" s="134">
        <f>S107*H107</f>
        <v>0</v>
      </c>
      <c r="U107" s="135" t="s">
        <v>19</v>
      </c>
      <c r="AR107" s="136" t="s">
        <v>187</v>
      </c>
      <c r="AT107" s="136" t="s">
        <v>119</v>
      </c>
      <c r="AU107" s="136" t="s">
        <v>83</v>
      </c>
      <c r="AY107" s="16" t="s">
        <v>116</v>
      </c>
      <c r="BE107" s="137">
        <f>IF(N107="základní",J107,0)</f>
        <v>0</v>
      </c>
      <c r="BF107" s="137">
        <f>IF(N107="snížená",J107,0)</f>
        <v>0</v>
      </c>
      <c r="BG107" s="137">
        <f>IF(N107="zákl. přenesená",J107,0)</f>
        <v>0</v>
      </c>
      <c r="BH107" s="137">
        <f>IF(N107="sníž. přenesená",J107,0)</f>
        <v>0</v>
      </c>
      <c r="BI107" s="137">
        <f>IF(N107="nulová",J107,0)</f>
        <v>0</v>
      </c>
      <c r="BJ107" s="16" t="s">
        <v>81</v>
      </c>
      <c r="BK107" s="137">
        <f>ROUND(I107*H107,2)</f>
        <v>0</v>
      </c>
      <c r="BL107" s="16" t="s">
        <v>187</v>
      </c>
      <c r="BM107" s="136" t="s">
        <v>221</v>
      </c>
    </row>
    <row r="108" spans="2:65" s="1" customFormat="1">
      <c r="B108" s="31"/>
      <c r="D108" s="138" t="s">
        <v>125</v>
      </c>
      <c r="F108" s="139" t="s">
        <v>220</v>
      </c>
      <c r="I108" s="140"/>
      <c r="L108" s="31"/>
      <c r="M108" s="141"/>
      <c r="U108" s="52"/>
      <c r="AT108" s="16" t="s">
        <v>125</v>
      </c>
      <c r="AU108" s="16" t="s">
        <v>83</v>
      </c>
    </row>
    <row r="109" spans="2:65" s="1" customFormat="1" ht="16.5" customHeight="1">
      <c r="B109" s="31"/>
      <c r="C109" s="125" t="s">
        <v>167</v>
      </c>
      <c r="D109" s="125" t="s">
        <v>119</v>
      </c>
      <c r="E109" s="126" t="s">
        <v>222</v>
      </c>
      <c r="F109" s="127" t="s">
        <v>223</v>
      </c>
      <c r="G109" s="128" t="s">
        <v>186</v>
      </c>
      <c r="H109" s="129">
        <v>8</v>
      </c>
      <c r="I109" s="130"/>
      <c r="J109" s="131">
        <f>ROUND(I109*H109,2)</f>
        <v>0</v>
      </c>
      <c r="K109" s="127" t="s">
        <v>19</v>
      </c>
      <c r="L109" s="31"/>
      <c r="M109" s="132" t="s">
        <v>19</v>
      </c>
      <c r="N109" s="133" t="s">
        <v>44</v>
      </c>
      <c r="P109" s="134">
        <f>O109*H109</f>
        <v>0</v>
      </c>
      <c r="Q109" s="134">
        <v>0</v>
      </c>
      <c r="R109" s="134">
        <f>Q109*H109</f>
        <v>0</v>
      </c>
      <c r="S109" s="134">
        <v>0</v>
      </c>
      <c r="T109" s="134">
        <f>S109*H109</f>
        <v>0</v>
      </c>
      <c r="U109" s="135" t="s">
        <v>19</v>
      </c>
      <c r="AR109" s="136" t="s">
        <v>187</v>
      </c>
      <c r="AT109" s="136" t="s">
        <v>119</v>
      </c>
      <c r="AU109" s="136" t="s">
        <v>83</v>
      </c>
      <c r="AY109" s="16" t="s">
        <v>116</v>
      </c>
      <c r="BE109" s="137">
        <f>IF(N109="základní",J109,0)</f>
        <v>0</v>
      </c>
      <c r="BF109" s="137">
        <f>IF(N109="snížená",J109,0)</f>
        <v>0</v>
      </c>
      <c r="BG109" s="137">
        <f>IF(N109="zákl. přenesená",J109,0)</f>
        <v>0</v>
      </c>
      <c r="BH109" s="137">
        <f>IF(N109="sníž. přenesená",J109,0)</f>
        <v>0</v>
      </c>
      <c r="BI109" s="137">
        <f>IF(N109="nulová",J109,0)</f>
        <v>0</v>
      </c>
      <c r="BJ109" s="16" t="s">
        <v>81</v>
      </c>
      <c r="BK109" s="137">
        <f>ROUND(I109*H109,2)</f>
        <v>0</v>
      </c>
      <c r="BL109" s="16" t="s">
        <v>187</v>
      </c>
      <c r="BM109" s="136" t="s">
        <v>224</v>
      </c>
    </row>
    <row r="110" spans="2:65" s="1" customFormat="1">
      <c r="B110" s="31"/>
      <c r="D110" s="138" t="s">
        <v>125</v>
      </c>
      <c r="F110" s="139" t="s">
        <v>223</v>
      </c>
      <c r="I110" s="140"/>
      <c r="L110" s="31"/>
      <c r="M110" s="141"/>
      <c r="U110" s="52"/>
      <c r="AT110" s="16" t="s">
        <v>125</v>
      </c>
      <c r="AU110" s="16" t="s">
        <v>83</v>
      </c>
    </row>
    <row r="111" spans="2:65" s="1" customFormat="1" ht="16.5" customHeight="1">
      <c r="B111" s="31"/>
      <c r="C111" s="125" t="s">
        <v>173</v>
      </c>
      <c r="D111" s="125" t="s">
        <v>119</v>
      </c>
      <c r="E111" s="126" t="s">
        <v>225</v>
      </c>
      <c r="F111" s="127" t="s">
        <v>226</v>
      </c>
      <c r="G111" s="128" t="s">
        <v>186</v>
      </c>
      <c r="H111" s="129">
        <v>8</v>
      </c>
      <c r="I111" s="130"/>
      <c r="J111" s="131">
        <f>ROUND(I111*H111,2)</f>
        <v>0</v>
      </c>
      <c r="K111" s="127" t="s">
        <v>19</v>
      </c>
      <c r="L111" s="31"/>
      <c r="M111" s="132" t="s">
        <v>19</v>
      </c>
      <c r="N111" s="133" t="s">
        <v>44</v>
      </c>
      <c r="P111" s="134">
        <f>O111*H111</f>
        <v>0</v>
      </c>
      <c r="Q111" s="134">
        <v>0</v>
      </c>
      <c r="R111" s="134">
        <f>Q111*H111</f>
        <v>0</v>
      </c>
      <c r="S111" s="134">
        <v>0</v>
      </c>
      <c r="T111" s="134">
        <f>S111*H111</f>
        <v>0</v>
      </c>
      <c r="U111" s="135" t="s">
        <v>19</v>
      </c>
      <c r="AR111" s="136" t="s">
        <v>187</v>
      </c>
      <c r="AT111" s="136" t="s">
        <v>119</v>
      </c>
      <c r="AU111" s="136" t="s">
        <v>83</v>
      </c>
      <c r="AY111" s="16" t="s">
        <v>116</v>
      </c>
      <c r="BE111" s="137">
        <f>IF(N111="základní",J111,0)</f>
        <v>0</v>
      </c>
      <c r="BF111" s="137">
        <f>IF(N111="snížená",J111,0)</f>
        <v>0</v>
      </c>
      <c r="BG111" s="137">
        <f>IF(N111="zákl. přenesená",J111,0)</f>
        <v>0</v>
      </c>
      <c r="BH111" s="137">
        <f>IF(N111="sníž. přenesená",J111,0)</f>
        <v>0</v>
      </c>
      <c r="BI111" s="137">
        <f>IF(N111="nulová",J111,0)</f>
        <v>0</v>
      </c>
      <c r="BJ111" s="16" t="s">
        <v>81</v>
      </c>
      <c r="BK111" s="137">
        <f>ROUND(I111*H111,2)</f>
        <v>0</v>
      </c>
      <c r="BL111" s="16" t="s">
        <v>187</v>
      </c>
      <c r="BM111" s="136" t="s">
        <v>227</v>
      </c>
    </row>
    <row r="112" spans="2:65" s="1" customFormat="1">
      <c r="B112" s="31"/>
      <c r="D112" s="138" t="s">
        <v>125</v>
      </c>
      <c r="F112" s="139" t="s">
        <v>226</v>
      </c>
      <c r="I112" s="140"/>
      <c r="L112" s="31"/>
      <c r="M112" s="141"/>
      <c r="U112" s="52"/>
      <c r="AT112" s="16" t="s">
        <v>125</v>
      </c>
      <c r="AU112" s="16" t="s">
        <v>83</v>
      </c>
    </row>
    <row r="113" spans="2:65" s="1" customFormat="1" ht="16.5" customHeight="1">
      <c r="B113" s="31"/>
      <c r="C113" s="125" t="s">
        <v>228</v>
      </c>
      <c r="D113" s="125" t="s">
        <v>119</v>
      </c>
      <c r="E113" s="126" t="s">
        <v>229</v>
      </c>
      <c r="F113" s="127" t="s">
        <v>230</v>
      </c>
      <c r="G113" s="128" t="s">
        <v>186</v>
      </c>
      <c r="H113" s="129">
        <v>8</v>
      </c>
      <c r="I113" s="130"/>
      <c r="J113" s="131">
        <f>ROUND(I113*H113,2)</f>
        <v>0</v>
      </c>
      <c r="K113" s="127" t="s">
        <v>19</v>
      </c>
      <c r="L113" s="31"/>
      <c r="M113" s="132" t="s">
        <v>19</v>
      </c>
      <c r="N113" s="133" t="s">
        <v>44</v>
      </c>
      <c r="P113" s="134">
        <f>O113*H113</f>
        <v>0</v>
      </c>
      <c r="Q113" s="134">
        <v>0</v>
      </c>
      <c r="R113" s="134">
        <f>Q113*H113</f>
        <v>0</v>
      </c>
      <c r="S113" s="134">
        <v>0</v>
      </c>
      <c r="T113" s="134">
        <f>S113*H113</f>
        <v>0</v>
      </c>
      <c r="U113" s="135" t="s">
        <v>19</v>
      </c>
      <c r="AR113" s="136" t="s">
        <v>187</v>
      </c>
      <c r="AT113" s="136" t="s">
        <v>119</v>
      </c>
      <c r="AU113" s="136" t="s">
        <v>83</v>
      </c>
      <c r="AY113" s="16" t="s">
        <v>116</v>
      </c>
      <c r="BE113" s="137">
        <f>IF(N113="základní",J113,0)</f>
        <v>0</v>
      </c>
      <c r="BF113" s="137">
        <f>IF(N113="snížená",J113,0)</f>
        <v>0</v>
      </c>
      <c r="BG113" s="137">
        <f>IF(N113="zákl. přenesená",J113,0)</f>
        <v>0</v>
      </c>
      <c r="BH113" s="137">
        <f>IF(N113="sníž. přenesená",J113,0)</f>
        <v>0</v>
      </c>
      <c r="BI113" s="137">
        <f>IF(N113="nulová",J113,0)</f>
        <v>0</v>
      </c>
      <c r="BJ113" s="16" t="s">
        <v>81</v>
      </c>
      <c r="BK113" s="137">
        <f>ROUND(I113*H113,2)</f>
        <v>0</v>
      </c>
      <c r="BL113" s="16" t="s">
        <v>187</v>
      </c>
      <c r="BM113" s="136" t="s">
        <v>231</v>
      </c>
    </row>
    <row r="114" spans="2:65" s="1" customFormat="1">
      <c r="B114" s="31"/>
      <c r="D114" s="138" t="s">
        <v>125</v>
      </c>
      <c r="F114" s="139" t="s">
        <v>230</v>
      </c>
      <c r="I114" s="140"/>
      <c r="L114" s="31"/>
      <c r="M114" s="141"/>
      <c r="U114" s="52"/>
      <c r="AT114" s="16" t="s">
        <v>125</v>
      </c>
      <c r="AU114" s="16" t="s">
        <v>83</v>
      </c>
    </row>
    <row r="115" spans="2:65" s="1" customFormat="1" ht="16.5" customHeight="1">
      <c r="B115" s="31"/>
      <c r="C115" s="125" t="s">
        <v>232</v>
      </c>
      <c r="D115" s="125" t="s">
        <v>119</v>
      </c>
      <c r="E115" s="126" t="s">
        <v>233</v>
      </c>
      <c r="F115" s="127" t="s">
        <v>234</v>
      </c>
      <c r="G115" s="128" t="s">
        <v>186</v>
      </c>
      <c r="H115" s="129">
        <v>8</v>
      </c>
      <c r="I115" s="130"/>
      <c r="J115" s="131">
        <f>ROUND(I115*H115,2)</f>
        <v>0</v>
      </c>
      <c r="K115" s="127" t="s">
        <v>19</v>
      </c>
      <c r="L115" s="31"/>
      <c r="M115" s="132" t="s">
        <v>19</v>
      </c>
      <c r="N115" s="133" t="s">
        <v>44</v>
      </c>
      <c r="P115" s="134">
        <f>O115*H115</f>
        <v>0</v>
      </c>
      <c r="Q115" s="134">
        <v>0</v>
      </c>
      <c r="R115" s="134">
        <f>Q115*H115</f>
        <v>0</v>
      </c>
      <c r="S115" s="134">
        <v>0</v>
      </c>
      <c r="T115" s="134">
        <f>S115*H115</f>
        <v>0</v>
      </c>
      <c r="U115" s="135" t="s">
        <v>19</v>
      </c>
      <c r="AR115" s="136" t="s">
        <v>187</v>
      </c>
      <c r="AT115" s="136" t="s">
        <v>119</v>
      </c>
      <c r="AU115" s="136" t="s">
        <v>83</v>
      </c>
      <c r="AY115" s="16" t="s">
        <v>116</v>
      </c>
      <c r="BE115" s="137">
        <f>IF(N115="základní",J115,0)</f>
        <v>0</v>
      </c>
      <c r="BF115" s="137">
        <f>IF(N115="snížená",J115,0)</f>
        <v>0</v>
      </c>
      <c r="BG115" s="137">
        <f>IF(N115="zákl. přenesená",J115,0)</f>
        <v>0</v>
      </c>
      <c r="BH115" s="137">
        <f>IF(N115="sníž. přenesená",J115,0)</f>
        <v>0</v>
      </c>
      <c r="BI115" s="137">
        <f>IF(N115="nulová",J115,0)</f>
        <v>0</v>
      </c>
      <c r="BJ115" s="16" t="s">
        <v>81</v>
      </c>
      <c r="BK115" s="137">
        <f>ROUND(I115*H115,2)</f>
        <v>0</v>
      </c>
      <c r="BL115" s="16" t="s">
        <v>187</v>
      </c>
      <c r="BM115" s="136" t="s">
        <v>235</v>
      </c>
    </row>
    <row r="116" spans="2:65" s="1" customFormat="1">
      <c r="B116" s="31"/>
      <c r="D116" s="138" t="s">
        <v>125</v>
      </c>
      <c r="F116" s="139" t="s">
        <v>234</v>
      </c>
      <c r="I116" s="140"/>
      <c r="L116" s="31"/>
      <c r="M116" s="141"/>
      <c r="U116" s="52"/>
      <c r="AT116" s="16" t="s">
        <v>125</v>
      </c>
      <c r="AU116" s="16" t="s">
        <v>83</v>
      </c>
    </row>
    <row r="117" spans="2:65" s="1" customFormat="1" ht="16.5" customHeight="1">
      <c r="B117" s="31"/>
      <c r="C117" s="125" t="s">
        <v>236</v>
      </c>
      <c r="D117" s="125" t="s">
        <v>119</v>
      </c>
      <c r="E117" s="126" t="s">
        <v>237</v>
      </c>
      <c r="F117" s="127" t="s">
        <v>238</v>
      </c>
      <c r="G117" s="128" t="s">
        <v>186</v>
      </c>
      <c r="H117" s="129">
        <v>8</v>
      </c>
      <c r="I117" s="130"/>
      <c r="J117" s="131">
        <f>ROUND(I117*H117,2)</f>
        <v>0</v>
      </c>
      <c r="K117" s="127" t="s">
        <v>19</v>
      </c>
      <c r="L117" s="31"/>
      <c r="M117" s="132" t="s">
        <v>19</v>
      </c>
      <c r="N117" s="133" t="s">
        <v>44</v>
      </c>
      <c r="P117" s="134">
        <f>O117*H117</f>
        <v>0</v>
      </c>
      <c r="Q117" s="134">
        <v>0</v>
      </c>
      <c r="R117" s="134">
        <f>Q117*H117</f>
        <v>0</v>
      </c>
      <c r="S117" s="134">
        <v>0</v>
      </c>
      <c r="T117" s="134">
        <f>S117*H117</f>
        <v>0</v>
      </c>
      <c r="U117" s="135" t="s">
        <v>19</v>
      </c>
      <c r="AR117" s="136" t="s">
        <v>187</v>
      </c>
      <c r="AT117" s="136" t="s">
        <v>119</v>
      </c>
      <c r="AU117" s="136" t="s">
        <v>83</v>
      </c>
      <c r="AY117" s="16" t="s">
        <v>116</v>
      </c>
      <c r="BE117" s="137">
        <f>IF(N117="základní",J117,0)</f>
        <v>0</v>
      </c>
      <c r="BF117" s="137">
        <f>IF(N117="snížená",J117,0)</f>
        <v>0</v>
      </c>
      <c r="BG117" s="137">
        <f>IF(N117="zákl. přenesená",J117,0)</f>
        <v>0</v>
      </c>
      <c r="BH117" s="137">
        <f>IF(N117="sníž. přenesená",J117,0)</f>
        <v>0</v>
      </c>
      <c r="BI117" s="137">
        <f>IF(N117="nulová",J117,0)</f>
        <v>0</v>
      </c>
      <c r="BJ117" s="16" t="s">
        <v>81</v>
      </c>
      <c r="BK117" s="137">
        <f>ROUND(I117*H117,2)</f>
        <v>0</v>
      </c>
      <c r="BL117" s="16" t="s">
        <v>187</v>
      </c>
      <c r="BM117" s="136" t="s">
        <v>239</v>
      </c>
    </row>
    <row r="118" spans="2:65" s="1" customFormat="1">
      <c r="B118" s="31"/>
      <c r="D118" s="138" t="s">
        <v>125</v>
      </c>
      <c r="F118" s="139" t="s">
        <v>238</v>
      </c>
      <c r="I118" s="140"/>
      <c r="L118" s="31"/>
      <c r="M118" s="141"/>
      <c r="U118" s="52"/>
      <c r="AT118" s="16" t="s">
        <v>125</v>
      </c>
      <c r="AU118" s="16" t="s">
        <v>83</v>
      </c>
    </row>
    <row r="119" spans="2:65" s="1" customFormat="1" ht="16.5" customHeight="1">
      <c r="B119" s="31"/>
      <c r="C119" s="125" t="s">
        <v>240</v>
      </c>
      <c r="D119" s="125" t="s">
        <v>119</v>
      </c>
      <c r="E119" s="126" t="s">
        <v>241</v>
      </c>
      <c r="F119" s="127" t="s">
        <v>242</v>
      </c>
      <c r="G119" s="128" t="s">
        <v>186</v>
      </c>
      <c r="H119" s="129">
        <v>8</v>
      </c>
      <c r="I119" s="130"/>
      <c r="J119" s="131">
        <f>ROUND(I119*H119,2)</f>
        <v>0</v>
      </c>
      <c r="K119" s="127" t="s">
        <v>19</v>
      </c>
      <c r="L119" s="31"/>
      <c r="M119" s="132" t="s">
        <v>19</v>
      </c>
      <c r="N119" s="133" t="s">
        <v>44</v>
      </c>
      <c r="P119" s="134">
        <f>O119*H119</f>
        <v>0</v>
      </c>
      <c r="Q119" s="134">
        <v>0</v>
      </c>
      <c r="R119" s="134">
        <f>Q119*H119</f>
        <v>0</v>
      </c>
      <c r="S119" s="134">
        <v>0</v>
      </c>
      <c r="T119" s="134">
        <f>S119*H119</f>
        <v>0</v>
      </c>
      <c r="U119" s="135" t="s">
        <v>19</v>
      </c>
      <c r="AR119" s="136" t="s">
        <v>187</v>
      </c>
      <c r="AT119" s="136" t="s">
        <v>119</v>
      </c>
      <c r="AU119" s="136" t="s">
        <v>83</v>
      </c>
      <c r="AY119" s="16" t="s">
        <v>116</v>
      </c>
      <c r="BE119" s="137">
        <f>IF(N119="základní",J119,0)</f>
        <v>0</v>
      </c>
      <c r="BF119" s="137">
        <f>IF(N119="snížená",J119,0)</f>
        <v>0</v>
      </c>
      <c r="BG119" s="137">
        <f>IF(N119="zákl. přenesená",J119,0)</f>
        <v>0</v>
      </c>
      <c r="BH119" s="137">
        <f>IF(N119="sníž. přenesená",J119,0)</f>
        <v>0</v>
      </c>
      <c r="BI119" s="137">
        <f>IF(N119="nulová",J119,0)</f>
        <v>0</v>
      </c>
      <c r="BJ119" s="16" t="s">
        <v>81</v>
      </c>
      <c r="BK119" s="137">
        <f>ROUND(I119*H119,2)</f>
        <v>0</v>
      </c>
      <c r="BL119" s="16" t="s">
        <v>187</v>
      </c>
      <c r="BM119" s="136" t="s">
        <v>243</v>
      </c>
    </row>
    <row r="120" spans="2:65" s="1" customFormat="1">
      <c r="B120" s="31"/>
      <c r="D120" s="138" t="s">
        <v>125</v>
      </c>
      <c r="F120" s="139" t="s">
        <v>242</v>
      </c>
      <c r="I120" s="140"/>
      <c r="L120" s="31"/>
      <c r="M120" s="141"/>
      <c r="U120" s="52"/>
      <c r="AT120" s="16" t="s">
        <v>125</v>
      </c>
      <c r="AU120" s="16" t="s">
        <v>83</v>
      </c>
    </row>
    <row r="121" spans="2:65" s="1" customFormat="1" ht="16.5" customHeight="1">
      <c r="B121" s="31"/>
      <c r="C121" s="125" t="s">
        <v>244</v>
      </c>
      <c r="D121" s="125" t="s">
        <v>119</v>
      </c>
      <c r="E121" s="126" t="s">
        <v>245</v>
      </c>
      <c r="F121" s="127" t="s">
        <v>246</v>
      </c>
      <c r="G121" s="128" t="s">
        <v>186</v>
      </c>
      <c r="H121" s="129">
        <v>8</v>
      </c>
      <c r="I121" s="130"/>
      <c r="J121" s="131">
        <f>ROUND(I121*H121,2)</f>
        <v>0</v>
      </c>
      <c r="K121" s="127" t="s">
        <v>19</v>
      </c>
      <c r="L121" s="31"/>
      <c r="M121" s="132" t="s">
        <v>19</v>
      </c>
      <c r="N121" s="133" t="s">
        <v>44</v>
      </c>
      <c r="P121" s="134">
        <f>O121*H121</f>
        <v>0</v>
      </c>
      <c r="Q121" s="134">
        <v>0</v>
      </c>
      <c r="R121" s="134">
        <f>Q121*H121</f>
        <v>0</v>
      </c>
      <c r="S121" s="134">
        <v>0</v>
      </c>
      <c r="T121" s="134">
        <f>S121*H121</f>
        <v>0</v>
      </c>
      <c r="U121" s="135" t="s">
        <v>19</v>
      </c>
      <c r="AR121" s="136" t="s">
        <v>187</v>
      </c>
      <c r="AT121" s="136" t="s">
        <v>119</v>
      </c>
      <c r="AU121" s="136" t="s">
        <v>83</v>
      </c>
      <c r="AY121" s="16" t="s">
        <v>116</v>
      </c>
      <c r="BE121" s="137">
        <f>IF(N121="základní",J121,0)</f>
        <v>0</v>
      </c>
      <c r="BF121" s="137">
        <f>IF(N121="snížená",J121,0)</f>
        <v>0</v>
      </c>
      <c r="BG121" s="137">
        <f>IF(N121="zákl. přenesená",J121,0)</f>
        <v>0</v>
      </c>
      <c r="BH121" s="137">
        <f>IF(N121="sníž. přenesená",J121,0)</f>
        <v>0</v>
      </c>
      <c r="BI121" s="137">
        <f>IF(N121="nulová",J121,0)</f>
        <v>0</v>
      </c>
      <c r="BJ121" s="16" t="s">
        <v>81</v>
      </c>
      <c r="BK121" s="137">
        <f>ROUND(I121*H121,2)</f>
        <v>0</v>
      </c>
      <c r="BL121" s="16" t="s">
        <v>187</v>
      </c>
      <c r="BM121" s="136" t="s">
        <v>247</v>
      </c>
    </row>
    <row r="122" spans="2:65" s="1" customFormat="1">
      <c r="B122" s="31"/>
      <c r="D122" s="138" t="s">
        <v>125</v>
      </c>
      <c r="F122" s="139" t="s">
        <v>246</v>
      </c>
      <c r="I122" s="140"/>
      <c r="L122" s="31"/>
      <c r="M122" s="141"/>
      <c r="U122" s="52"/>
      <c r="AT122" s="16" t="s">
        <v>125</v>
      </c>
      <c r="AU122" s="16" t="s">
        <v>83</v>
      </c>
    </row>
    <row r="123" spans="2:65" s="1" customFormat="1" ht="16.5" customHeight="1">
      <c r="B123" s="31"/>
      <c r="C123" s="125" t="s">
        <v>248</v>
      </c>
      <c r="D123" s="125" t="s">
        <v>119</v>
      </c>
      <c r="E123" s="126" t="s">
        <v>249</v>
      </c>
      <c r="F123" s="127" t="s">
        <v>250</v>
      </c>
      <c r="G123" s="128" t="s">
        <v>186</v>
      </c>
      <c r="H123" s="129">
        <v>8</v>
      </c>
      <c r="I123" s="130"/>
      <c r="J123" s="131">
        <f>ROUND(I123*H123,2)</f>
        <v>0</v>
      </c>
      <c r="K123" s="127" t="s">
        <v>19</v>
      </c>
      <c r="L123" s="31"/>
      <c r="M123" s="132" t="s">
        <v>19</v>
      </c>
      <c r="N123" s="133" t="s">
        <v>44</v>
      </c>
      <c r="P123" s="134">
        <f>O123*H123</f>
        <v>0</v>
      </c>
      <c r="Q123" s="134">
        <v>0</v>
      </c>
      <c r="R123" s="134">
        <f>Q123*H123</f>
        <v>0</v>
      </c>
      <c r="S123" s="134">
        <v>0</v>
      </c>
      <c r="T123" s="134">
        <f>S123*H123</f>
        <v>0</v>
      </c>
      <c r="U123" s="135" t="s">
        <v>19</v>
      </c>
      <c r="AR123" s="136" t="s">
        <v>187</v>
      </c>
      <c r="AT123" s="136" t="s">
        <v>119</v>
      </c>
      <c r="AU123" s="136" t="s">
        <v>83</v>
      </c>
      <c r="AY123" s="16" t="s">
        <v>116</v>
      </c>
      <c r="BE123" s="137">
        <f>IF(N123="základní",J123,0)</f>
        <v>0</v>
      </c>
      <c r="BF123" s="137">
        <f>IF(N123="snížená",J123,0)</f>
        <v>0</v>
      </c>
      <c r="BG123" s="137">
        <f>IF(N123="zákl. přenesená",J123,0)</f>
        <v>0</v>
      </c>
      <c r="BH123" s="137">
        <f>IF(N123="sníž. přenesená",J123,0)</f>
        <v>0</v>
      </c>
      <c r="BI123" s="137">
        <f>IF(N123="nulová",J123,0)</f>
        <v>0</v>
      </c>
      <c r="BJ123" s="16" t="s">
        <v>81</v>
      </c>
      <c r="BK123" s="137">
        <f>ROUND(I123*H123,2)</f>
        <v>0</v>
      </c>
      <c r="BL123" s="16" t="s">
        <v>187</v>
      </c>
      <c r="BM123" s="136" t="s">
        <v>251</v>
      </c>
    </row>
    <row r="124" spans="2:65" s="1" customFormat="1">
      <c r="B124" s="31"/>
      <c r="D124" s="138" t="s">
        <v>125</v>
      </c>
      <c r="F124" s="139" t="s">
        <v>250</v>
      </c>
      <c r="I124" s="140"/>
      <c r="L124" s="31"/>
      <c r="M124" s="141"/>
      <c r="U124" s="52"/>
      <c r="AT124" s="16" t="s">
        <v>125</v>
      </c>
      <c r="AU124" s="16" t="s">
        <v>83</v>
      </c>
    </row>
    <row r="125" spans="2:65" s="1" customFormat="1" ht="16.5" customHeight="1">
      <c r="B125" s="31"/>
      <c r="C125" s="125" t="s">
        <v>7</v>
      </c>
      <c r="D125" s="125" t="s">
        <v>119</v>
      </c>
      <c r="E125" s="126" t="s">
        <v>252</v>
      </c>
      <c r="F125" s="127" t="s">
        <v>253</v>
      </c>
      <c r="G125" s="128" t="s">
        <v>186</v>
      </c>
      <c r="H125" s="129">
        <v>8</v>
      </c>
      <c r="I125" s="130"/>
      <c r="J125" s="131">
        <f>ROUND(I125*H125,2)</f>
        <v>0</v>
      </c>
      <c r="K125" s="127" t="s">
        <v>19</v>
      </c>
      <c r="L125" s="31"/>
      <c r="M125" s="132" t="s">
        <v>19</v>
      </c>
      <c r="N125" s="133" t="s">
        <v>44</v>
      </c>
      <c r="P125" s="134">
        <f>O125*H125</f>
        <v>0</v>
      </c>
      <c r="Q125" s="134">
        <v>0</v>
      </c>
      <c r="R125" s="134">
        <f>Q125*H125</f>
        <v>0</v>
      </c>
      <c r="S125" s="134">
        <v>0</v>
      </c>
      <c r="T125" s="134">
        <f>S125*H125</f>
        <v>0</v>
      </c>
      <c r="U125" s="135" t="s">
        <v>19</v>
      </c>
      <c r="AR125" s="136" t="s">
        <v>187</v>
      </c>
      <c r="AT125" s="136" t="s">
        <v>119</v>
      </c>
      <c r="AU125" s="136" t="s">
        <v>83</v>
      </c>
      <c r="AY125" s="16" t="s">
        <v>116</v>
      </c>
      <c r="BE125" s="137">
        <f>IF(N125="základní",J125,0)</f>
        <v>0</v>
      </c>
      <c r="BF125" s="137">
        <f>IF(N125="snížená",J125,0)</f>
        <v>0</v>
      </c>
      <c r="BG125" s="137">
        <f>IF(N125="zákl. přenesená",J125,0)</f>
        <v>0</v>
      </c>
      <c r="BH125" s="137">
        <f>IF(N125="sníž. přenesená",J125,0)</f>
        <v>0</v>
      </c>
      <c r="BI125" s="137">
        <f>IF(N125="nulová",J125,0)</f>
        <v>0</v>
      </c>
      <c r="BJ125" s="16" t="s">
        <v>81</v>
      </c>
      <c r="BK125" s="137">
        <f>ROUND(I125*H125,2)</f>
        <v>0</v>
      </c>
      <c r="BL125" s="16" t="s">
        <v>187</v>
      </c>
      <c r="BM125" s="136" t="s">
        <v>254</v>
      </c>
    </row>
    <row r="126" spans="2:65" s="1" customFormat="1">
      <c r="B126" s="31"/>
      <c r="D126" s="138" t="s">
        <v>125</v>
      </c>
      <c r="F126" s="139" t="s">
        <v>253</v>
      </c>
      <c r="I126" s="140"/>
      <c r="L126" s="31"/>
      <c r="M126" s="141"/>
      <c r="U126" s="52"/>
      <c r="AT126" s="16" t="s">
        <v>125</v>
      </c>
      <c r="AU126" s="16" t="s">
        <v>83</v>
      </c>
    </row>
    <row r="127" spans="2:65" s="1" customFormat="1" ht="16.5" customHeight="1">
      <c r="B127" s="31"/>
      <c r="C127" s="125" t="s">
        <v>255</v>
      </c>
      <c r="D127" s="125" t="s">
        <v>119</v>
      </c>
      <c r="E127" s="126" t="s">
        <v>256</v>
      </c>
      <c r="F127" s="127" t="s">
        <v>257</v>
      </c>
      <c r="G127" s="128" t="s">
        <v>186</v>
      </c>
      <c r="H127" s="129">
        <v>8</v>
      </c>
      <c r="I127" s="130"/>
      <c r="J127" s="131">
        <f>ROUND(I127*H127,2)</f>
        <v>0</v>
      </c>
      <c r="K127" s="127" t="s">
        <v>19</v>
      </c>
      <c r="L127" s="31"/>
      <c r="M127" s="132" t="s">
        <v>19</v>
      </c>
      <c r="N127" s="133" t="s">
        <v>44</v>
      </c>
      <c r="P127" s="134">
        <f>O127*H127</f>
        <v>0</v>
      </c>
      <c r="Q127" s="134">
        <v>0</v>
      </c>
      <c r="R127" s="134">
        <f>Q127*H127</f>
        <v>0</v>
      </c>
      <c r="S127" s="134">
        <v>0</v>
      </c>
      <c r="T127" s="134">
        <f>S127*H127</f>
        <v>0</v>
      </c>
      <c r="U127" s="135" t="s">
        <v>19</v>
      </c>
      <c r="AR127" s="136" t="s">
        <v>187</v>
      </c>
      <c r="AT127" s="136" t="s">
        <v>119</v>
      </c>
      <c r="AU127" s="136" t="s">
        <v>83</v>
      </c>
      <c r="AY127" s="16" t="s">
        <v>116</v>
      </c>
      <c r="BE127" s="137">
        <f>IF(N127="základní",J127,0)</f>
        <v>0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6" t="s">
        <v>81</v>
      </c>
      <c r="BK127" s="137">
        <f>ROUND(I127*H127,2)</f>
        <v>0</v>
      </c>
      <c r="BL127" s="16" t="s">
        <v>187</v>
      </c>
      <c r="BM127" s="136" t="s">
        <v>258</v>
      </c>
    </row>
    <row r="128" spans="2:65" s="1" customFormat="1">
      <c r="B128" s="31"/>
      <c r="D128" s="138" t="s">
        <v>125</v>
      </c>
      <c r="F128" s="139" t="s">
        <v>257</v>
      </c>
      <c r="I128" s="140"/>
      <c r="L128" s="31"/>
      <c r="M128" s="141"/>
      <c r="U128" s="52"/>
      <c r="AT128" s="16" t="s">
        <v>125</v>
      </c>
      <c r="AU128" s="16" t="s">
        <v>83</v>
      </c>
    </row>
    <row r="129" spans="2:65" s="1" customFormat="1" ht="16.5" customHeight="1">
      <c r="B129" s="31"/>
      <c r="C129" s="125" t="s">
        <v>259</v>
      </c>
      <c r="D129" s="125" t="s">
        <v>119</v>
      </c>
      <c r="E129" s="126" t="s">
        <v>260</v>
      </c>
      <c r="F129" s="127" t="s">
        <v>261</v>
      </c>
      <c r="G129" s="128" t="s">
        <v>186</v>
      </c>
      <c r="H129" s="129">
        <v>8</v>
      </c>
      <c r="I129" s="130"/>
      <c r="J129" s="131">
        <f>ROUND(I129*H129,2)</f>
        <v>0</v>
      </c>
      <c r="K129" s="127" t="s">
        <v>19</v>
      </c>
      <c r="L129" s="31"/>
      <c r="M129" s="132" t="s">
        <v>19</v>
      </c>
      <c r="N129" s="133" t="s">
        <v>44</v>
      </c>
      <c r="P129" s="134">
        <f>O129*H129</f>
        <v>0</v>
      </c>
      <c r="Q129" s="134">
        <v>0</v>
      </c>
      <c r="R129" s="134">
        <f>Q129*H129</f>
        <v>0</v>
      </c>
      <c r="S129" s="134">
        <v>0</v>
      </c>
      <c r="T129" s="134">
        <f>S129*H129</f>
        <v>0</v>
      </c>
      <c r="U129" s="135" t="s">
        <v>19</v>
      </c>
      <c r="AR129" s="136" t="s">
        <v>187</v>
      </c>
      <c r="AT129" s="136" t="s">
        <v>119</v>
      </c>
      <c r="AU129" s="136" t="s">
        <v>83</v>
      </c>
      <c r="AY129" s="16" t="s">
        <v>116</v>
      </c>
      <c r="BE129" s="137">
        <f>IF(N129="základní",J129,0)</f>
        <v>0</v>
      </c>
      <c r="BF129" s="137">
        <f>IF(N129="snížená",J129,0)</f>
        <v>0</v>
      </c>
      <c r="BG129" s="137">
        <f>IF(N129="zákl. přenesená",J129,0)</f>
        <v>0</v>
      </c>
      <c r="BH129" s="137">
        <f>IF(N129="sníž. přenesená",J129,0)</f>
        <v>0</v>
      </c>
      <c r="BI129" s="137">
        <f>IF(N129="nulová",J129,0)</f>
        <v>0</v>
      </c>
      <c r="BJ129" s="16" t="s">
        <v>81</v>
      </c>
      <c r="BK129" s="137">
        <f>ROUND(I129*H129,2)</f>
        <v>0</v>
      </c>
      <c r="BL129" s="16" t="s">
        <v>187</v>
      </c>
      <c r="BM129" s="136" t="s">
        <v>262</v>
      </c>
    </row>
    <row r="130" spans="2:65" s="1" customFormat="1">
      <c r="B130" s="31"/>
      <c r="D130" s="138" t="s">
        <v>125</v>
      </c>
      <c r="F130" s="139" t="s">
        <v>261</v>
      </c>
      <c r="I130" s="140"/>
      <c r="L130" s="31"/>
      <c r="M130" s="141"/>
      <c r="U130" s="52"/>
      <c r="AT130" s="16" t="s">
        <v>125</v>
      </c>
      <c r="AU130" s="16" t="s">
        <v>83</v>
      </c>
    </row>
    <row r="131" spans="2:65" s="1" customFormat="1" ht="16.5" customHeight="1">
      <c r="B131" s="31"/>
      <c r="C131" s="125" t="s">
        <v>263</v>
      </c>
      <c r="D131" s="125" t="s">
        <v>119</v>
      </c>
      <c r="E131" s="126" t="s">
        <v>264</v>
      </c>
      <c r="F131" s="127" t="s">
        <v>265</v>
      </c>
      <c r="G131" s="128" t="s">
        <v>186</v>
      </c>
      <c r="H131" s="129">
        <v>8</v>
      </c>
      <c r="I131" s="130"/>
      <c r="J131" s="131">
        <f>ROUND(I131*H131,2)</f>
        <v>0</v>
      </c>
      <c r="K131" s="127" t="s">
        <v>19</v>
      </c>
      <c r="L131" s="31"/>
      <c r="M131" s="132" t="s">
        <v>19</v>
      </c>
      <c r="N131" s="133" t="s">
        <v>44</v>
      </c>
      <c r="P131" s="134">
        <f>O131*H131</f>
        <v>0</v>
      </c>
      <c r="Q131" s="134">
        <v>0</v>
      </c>
      <c r="R131" s="134">
        <f>Q131*H131</f>
        <v>0</v>
      </c>
      <c r="S131" s="134">
        <v>0</v>
      </c>
      <c r="T131" s="134">
        <f>S131*H131</f>
        <v>0</v>
      </c>
      <c r="U131" s="135" t="s">
        <v>19</v>
      </c>
      <c r="AR131" s="136" t="s">
        <v>187</v>
      </c>
      <c r="AT131" s="136" t="s">
        <v>119</v>
      </c>
      <c r="AU131" s="136" t="s">
        <v>83</v>
      </c>
      <c r="AY131" s="16" t="s">
        <v>116</v>
      </c>
      <c r="BE131" s="137">
        <f>IF(N131="základní",J131,0)</f>
        <v>0</v>
      </c>
      <c r="BF131" s="137">
        <f>IF(N131="snížená",J131,0)</f>
        <v>0</v>
      </c>
      <c r="BG131" s="137">
        <f>IF(N131="zákl. přenesená",J131,0)</f>
        <v>0</v>
      </c>
      <c r="BH131" s="137">
        <f>IF(N131="sníž. přenesená",J131,0)</f>
        <v>0</v>
      </c>
      <c r="BI131" s="137">
        <f>IF(N131="nulová",J131,0)</f>
        <v>0</v>
      </c>
      <c r="BJ131" s="16" t="s">
        <v>81</v>
      </c>
      <c r="BK131" s="137">
        <f>ROUND(I131*H131,2)</f>
        <v>0</v>
      </c>
      <c r="BL131" s="16" t="s">
        <v>187</v>
      </c>
      <c r="BM131" s="136" t="s">
        <v>266</v>
      </c>
    </row>
    <row r="132" spans="2:65" s="1" customFormat="1">
      <c r="B132" s="31"/>
      <c r="D132" s="138" t="s">
        <v>125</v>
      </c>
      <c r="F132" s="139" t="s">
        <v>265</v>
      </c>
      <c r="I132" s="140"/>
      <c r="L132" s="31"/>
      <c r="M132" s="141"/>
      <c r="U132" s="52"/>
      <c r="AT132" s="16" t="s">
        <v>125</v>
      </c>
      <c r="AU132" s="16" t="s">
        <v>83</v>
      </c>
    </row>
    <row r="133" spans="2:65" s="1" customFormat="1" ht="16.5" customHeight="1">
      <c r="B133" s="31"/>
      <c r="C133" s="125" t="s">
        <v>267</v>
      </c>
      <c r="D133" s="125" t="s">
        <v>119</v>
      </c>
      <c r="E133" s="126" t="s">
        <v>268</v>
      </c>
      <c r="F133" s="127" t="s">
        <v>269</v>
      </c>
      <c r="G133" s="128" t="s">
        <v>186</v>
      </c>
      <c r="H133" s="129">
        <v>8</v>
      </c>
      <c r="I133" s="130"/>
      <c r="J133" s="131">
        <f>ROUND(I133*H133,2)</f>
        <v>0</v>
      </c>
      <c r="K133" s="127" t="s">
        <v>19</v>
      </c>
      <c r="L133" s="31"/>
      <c r="M133" s="132" t="s">
        <v>19</v>
      </c>
      <c r="N133" s="133" t="s">
        <v>44</v>
      </c>
      <c r="P133" s="134">
        <f>O133*H133</f>
        <v>0</v>
      </c>
      <c r="Q133" s="134">
        <v>0</v>
      </c>
      <c r="R133" s="134">
        <f>Q133*H133</f>
        <v>0</v>
      </c>
      <c r="S133" s="134">
        <v>0</v>
      </c>
      <c r="T133" s="134">
        <f>S133*H133</f>
        <v>0</v>
      </c>
      <c r="U133" s="135" t="s">
        <v>19</v>
      </c>
      <c r="AR133" s="136" t="s">
        <v>187</v>
      </c>
      <c r="AT133" s="136" t="s">
        <v>119</v>
      </c>
      <c r="AU133" s="136" t="s">
        <v>83</v>
      </c>
      <c r="AY133" s="16" t="s">
        <v>116</v>
      </c>
      <c r="BE133" s="137">
        <f>IF(N133="základní",J133,0)</f>
        <v>0</v>
      </c>
      <c r="BF133" s="137">
        <f>IF(N133="snížená",J133,0)</f>
        <v>0</v>
      </c>
      <c r="BG133" s="137">
        <f>IF(N133="zákl. přenesená",J133,0)</f>
        <v>0</v>
      </c>
      <c r="BH133" s="137">
        <f>IF(N133="sníž. přenesená",J133,0)</f>
        <v>0</v>
      </c>
      <c r="BI133" s="137">
        <f>IF(N133="nulová",J133,0)</f>
        <v>0</v>
      </c>
      <c r="BJ133" s="16" t="s">
        <v>81</v>
      </c>
      <c r="BK133" s="137">
        <f>ROUND(I133*H133,2)</f>
        <v>0</v>
      </c>
      <c r="BL133" s="16" t="s">
        <v>187</v>
      </c>
      <c r="BM133" s="136" t="s">
        <v>270</v>
      </c>
    </row>
    <row r="134" spans="2:65" s="1" customFormat="1">
      <c r="B134" s="31"/>
      <c r="D134" s="138" t="s">
        <v>125</v>
      </c>
      <c r="F134" s="139" t="s">
        <v>269</v>
      </c>
      <c r="I134" s="140"/>
      <c r="L134" s="31"/>
      <c r="M134" s="141"/>
      <c r="U134" s="52"/>
      <c r="AT134" s="16" t="s">
        <v>125</v>
      </c>
      <c r="AU134" s="16" t="s">
        <v>83</v>
      </c>
    </row>
    <row r="135" spans="2:65" s="1" customFormat="1" ht="16.5" customHeight="1">
      <c r="B135" s="31"/>
      <c r="C135" s="125" t="s">
        <v>271</v>
      </c>
      <c r="D135" s="125" t="s">
        <v>119</v>
      </c>
      <c r="E135" s="126" t="s">
        <v>272</v>
      </c>
      <c r="F135" s="127" t="s">
        <v>273</v>
      </c>
      <c r="G135" s="128" t="s">
        <v>186</v>
      </c>
      <c r="H135" s="129">
        <v>8</v>
      </c>
      <c r="I135" s="130"/>
      <c r="J135" s="131">
        <f>ROUND(I135*H135,2)</f>
        <v>0</v>
      </c>
      <c r="K135" s="127" t="s">
        <v>19</v>
      </c>
      <c r="L135" s="31"/>
      <c r="M135" s="132" t="s">
        <v>19</v>
      </c>
      <c r="N135" s="133" t="s">
        <v>44</v>
      </c>
      <c r="P135" s="134">
        <f>O135*H135</f>
        <v>0</v>
      </c>
      <c r="Q135" s="134">
        <v>0</v>
      </c>
      <c r="R135" s="134">
        <f>Q135*H135</f>
        <v>0</v>
      </c>
      <c r="S135" s="134">
        <v>0</v>
      </c>
      <c r="T135" s="134">
        <f>S135*H135</f>
        <v>0</v>
      </c>
      <c r="U135" s="135" t="s">
        <v>19</v>
      </c>
      <c r="AR135" s="136" t="s">
        <v>187</v>
      </c>
      <c r="AT135" s="136" t="s">
        <v>119</v>
      </c>
      <c r="AU135" s="136" t="s">
        <v>83</v>
      </c>
      <c r="AY135" s="16" t="s">
        <v>116</v>
      </c>
      <c r="BE135" s="137">
        <f>IF(N135="základní",J135,0)</f>
        <v>0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6" t="s">
        <v>81</v>
      </c>
      <c r="BK135" s="137">
        <f>ROUND(I135*H135,2)</f>
        <v>0</v>
      </c>
      <c r="BL135" s="16" t="s">
        <v>187</v>
      </c>
      <c r="BM135" s="136" t="s">
        <v>274</v>
      </c>
    </row>
    <row r="136" spans="2:65" s="1" customFormat="1">
      <c r="B136" s="31"/>
      <c r="D136" s="138" t="s">
        <v>125</v>
      </c>
      <c r="F136" s="139" t="s">
        <v>273</v>
      </c>
      <c r="I136" s="140"/>
      <c r="L136" s="31"/>
      <c r="M136" s="141"/>
      <c r="U136" s="52"/>
      <c r="AT136" s="16" t="s">
        <v>125</v>
      </c>
      <c r="AU136" s="16" t="s">
        <v>83</v>
      </c>
    </row>
    <row r="137" spans="2:65" s="1" customFormat="1" ht="16.5" customHeight="1">
      <c r="B137" s="31"/>
      <c r="C137" s="125" t="s">
        <v>275</v>
      </c>
      <c r="D137" s="125" t="s">
        <v>119</v>
      </c>
      <c r="E137" s="126" t="s">
        <v>276</v>
      </c>
      <c r="F137" s="127" t="s">
        <v>277</v>
      </c>
      <c r="G137" s="128" t="s">
        <v>186</v>
      </c>
      <c r="H137" s="129">
        <v>8</v>
      </c>
      <c r="I137" s="130"/>
      <c r="J137" s="131">
        <f>ROUND(I137*H137,2)</f>
        <v>0</v>
      </c>
      <c r="K137" s="127" t="s">
        <v>19</v>
      </c>
      <c r="L137" s="31"/>
      <c r="M137" s="132" t="s">
        <v>19</v>
      </c>
      <c r="N137" s="133" t="s">
        <v>44</v>
      </c>
      <c r="P137" s="134">
        <f>O137*H137</f>
        <v>0</v>
      </c>
      <c r="Q137" s="134">
        <v>0</v>
      </c>
      <c r="R137" s="134">
        <f>Q137*H137</f>
        <v>0</v>
      </c>
      <c r="S137" s="134">
        <v>0</v>
      </c>
      <c r="T137" s="134">
        <f>S137*H137</f>
        <v>0</v>
      </c>
      <c r="U137" s="135" t="s">
        <v>19</v>
      </c>
      <c r="AR137" s="136" t="s">
        <v>187</v>
      </c>
      <c r="AT137" s="136" t="s">
        <v>119</v>
      </c>
      <c r="AU137" s="136" t="s">
        <v>83</v>
      </c>
      <c r="AY137" s="16" t="s">
        <v>116</v>
      </c>
      <c r="BE137" s="137">
        <f>IF(N137="základní",J137,0)</f>
        <v>0</v>
      </c>
      <c r="BF137" s="137">
        <f>IF(N137="snížená",J137,0)</f>
        <v>0</v>
      </c>
      <c r="BG137" s="137">
        <f>IF(N137="zákl. přenesená",J137,0)</f>
        <v>0</v>
      </c>
      <c r="BH137" s="137">
        <f>IF(N137="sníž. přenesená",J137,0)</f>
        <v>0</v>
      </c>
      <c r="BI137" s="137">
        <f>IF(N137="nulová",J137,0)</f>
        <v>0</v>
      </c>
      <c r="BJ137" s="16" t="s">
        <v>81</v>
      </c>
      <c r="BK137" s="137">
        <f>ROUND(I137*H137,2)</f>
        <v>0</v>
      </c>
      <c r="BL137" s="16" t="s">
        <v>187</v>
      </c>
      <c r="BM137" s="136" t="s">
        <v>278</v>
      </c>
    </row>
    <row r="138" spans="2:65" s="1" customFormat="1">
      <c r="B138" s="31"/>
      <c r="D138" s="138" t="s">
        <v>125</v>
      </c>
      <c r="F138" s="139" t="s">
        <v>277</v>
      </c>
      <c r="I138" s="140"/>
      <c r="L138" s="31"/>
      <c r="M138" s="141"/>
      <c r="U138" s="52"/>
      <c r="AT138" s="16" t="s">
        <v>125</v>
      </c>
      <c r="AU138" s="16" t="s">
        <v>83</v>
      </c>
    </row>
    <row r="139" spans="2:65" s="1" customFormat="1" ht="16.5" customHeight="1">
      <c r="B139" s="31"/>
      <c r="C139" s="125" t="s">
        <v>279</v>
      </c>
      <c r="D139" s="125" t="s">
        <v>119</v>
      </c>
      <c r="E139" s="126" t="s">
        <v>280</v>
      </c>
      <c r="F139" s="127" t="s">
        <v>281</v>
      </c>
      <c r="G139" s="128" t="s">
        <v>186</v>
      </c>
      <c r="H139" s="129">
        <v>8</v>
      </c>
      <c r="I139" s="130"/>
      <c r="J139" s="131">
        <f>ROUND(I139*H139,2)</f>
        <v>0</v>
      </c>
      <c r="K139" s="127" t="s">
        <v>19</v>
      </c>
      <c r="L139" s="31"/>
      <c r="M139" s="132" t="s">
        <v>19</v>
      </c>
      <c r="N139" s="133" t="s">
        <v>44</v>
      </c>
      <c r="P139" s="134">
        <f>O139*H139</f>
        <v>0</v>
      </c>
      <c r="Q139" s="134">
        <v>0</v>
      </c>
      <c r="R139" s="134">
        <f>Q139*H139</f>
        <v>0</v>
      </c>
      <c r="S139" s="134">
        <v>0</v>
      </c>
      <c r="T139" s="134">
        <f>S139*H139</f>
        <v>0</v>
      </c>
      <c r="U139" s="135" t="s">
        <v>19</v>
      </c>
      <c r="AR139" s="136" t="s">
        <v>187</v>
      </c>
      <c r="AT139" s="136" t="s">
        <v>119</v>
      </c>
      <c r="AU139" s="136" t="s">
        <v>83</v>
      </c>
      <c r="AY139" s="16" t="s">
        <v>116</v>
      </c>
      <c r="BE139" s="137">
        <f>IF(N139="základní",J139,0)</f>
        <v>0</v>
      </c>
      <c r="BF139" s="137">
        <f>IF(N139="snížená",J139,0)</f>
        <v>0</v>
      </c>
      <c r="BG139" s="137">
        <f>IF(N139="zákl. přenesená",J139,0)</f>
        <v>0</v>
      </c>
      <c r="BH139" s="137">
        <f>IF(N139="sníž. přenesená",J139,0)</f>
        <v>0</v>
      </c>
      <c r="BI139" s="137">
        <f>IF(N139="nulová",J139,0)</f>
        <v>0</v>
      </c>
      <c r="BJ139" s="16" t="s">
        <v>81</v>
      </c>
      <c r="BK139" s="137">
        <f>ROUND(I139*H139,2)</f>
        <v>0</v>
      </c>
      <c r="BL139" s="16" t="s">
        <v>187</v>
      </c>
      <c r="BM139" s="136" t="s">
        <v>282</v>
      </c>
    </row>
    <row r="140" spans="2:65" s="1" customFormat="1">
      <c r="B140" s="31"/>
      <c r="D140" s="138" t="s">
        <v>125</v>
      </c>
      <c r="F140" s="139" t="s">
        <v>281</v>
      </c>
      <c r="I140" s="140"/>
      <c r="L140" s="31"/>
      <c r="M140" s="141"/>
      <c r="U140" s="52"/>
      <c r="AT140" s="16" t="s">
        <v>125</v>
      </c>
      <c r="AU140" s="16" t="s">
        <v>83</v>
      </c>
    </row>
    <row r="141" spans="2:65" s="11" customFormat="1" ht="22.9" customHeight="1">
      <c r="B141" s="113"/>
      <c r="D141" s="114" t="s">
        <v>72</v>
      </c>
      <c r="E141" s="123" t="s">
        <v>283</v>
      </c>
      <c r="F141" s="123" t="s">
        <v>284</v>
      </c>
      <c r="I141" s="116"/>
      <c r="J141" s="124">
        <f>BK141</f>
        <v>0</v>
      </c>
      <c r="L141" s="113"/>
      <c r="M141" s="118"/>
      <c r="P141" s="119">
        <f>SUM(P142:P151)</f>
        <v>0</v>
      </c>
      <c r="R141" s="119">
        <f>SUM(R142:R151)</f>
        <v>0</v>
      </c>
      <c r="T141" s="119">
        <f>SUM(T142:T151)</f>
        <v>0</v>
      </c>
      <c r="U141" s="120"/>
      <c r="AR141" s="114" t="s">
        <v>123</v>
      </c>
      <c r="AT141" s="121" t="s">
        <v>72</v>
      </c>
      <c r="AU141" s="121" t="s">
        <v>81</v>
      </c>
      <c r="AY141" s="114" t="s">
        <v>116</v>
      </c>
      <c r="BK141" s="122">
        <f>SUM(BK142:BK151)</f>
        <v>0</v>
      </c>
    </row>
    <row r="142" spans="2:65" s="1" customFormat="1" ht="16.5" customHeight="1">
      <c r="B142" s="31"/>
      <c r="C142" s="125" t="s">
        <v>285</v>
      </c>
      <c r="D142" s="125" t="s">
        <v>119</v>
      </c>
      <c r="E142" s="126" t="s">
        <v>286</v>
      </c>
      <c r="F142" s="127" t="s">
        <v>287</v>
      </c>
      <c r="G142" s="128" t="s">
        <v>186</v>
      </c>
      <c r="H142" s="129">
        <v>8</v>
      </c>
      <c r="I142" s="130"/>
      <c r="J142" s="131">
        <f>ROUND(I142*H142,2)</f>
        <v>0</v>
      </c>
      <c r="K142" s="127" t="s">
        <v>19</v>
      </c>
      <c r="L142" s="31"/>
      <c r="M142" s="132" t="s">
        <v>19</v>
      </c>
      <c r="N142" s="133" t="s">
        <v>44</v>
      </c>
      <c r="P142" s="134">
        <f>O142*H142</f>
        <v>0</v>
      </c>
      <c r="Q142" s="134">
        <v>0</v>
      </c>
      <c r="R142" s="134">
        <f>Q142*H142</f>
        <v>0</v>
      </c>
      <c r="S142" s="134">
        <v>0</v>
      </c>
      <c r="T142" s="134">
        <f>S142*H142</f>
        <v>0</v>
      </c>
      <c r="U142" s="135" t="s">
        <v>19</v>
      </c>
      <c r="AR142" s="136" t="s">
        <v>187</v>
      </c>
      <c r="AT142" s="136" t="s">
        <v>119</v>
      </c>
      <c r="AU142" s="136" t="s">
        <v>83</v>
      </c>
      <c r="AY142" s="16" t="s">
        <v>116</v>
      </c>
      <c r="BE142" s="137">
        <f>IF(N142="základní",J142,0)</f>
        <v>0</v>
      </c>
      <c r="BF142" s="137">
        <f>IF(N142="snížená",J142,0)</f>
        <v>0</v>
      </c>
      <c r="BG142" s="137">
        <f>IF(N142="zákl. přenesená",J142,0)</f>
        <v>0</v>
      </c>
      <c r="BH142" s="137">
        <f>IF(N142="sníž. přenesená",J142,0)</f>
        <v>0</v>
      </c>
      <c r="BI142" s="137">
        <f>IF(N142="nulová",J142,0)</f>
        <v>0</v>
      </c>
      <c r="BJ142" s="16" t="s">
        <v>81</v>
      </c>
      <c r="BK142" s="137">
        <f>ROUND(I142*H142,2)</f>
        <v>0</v>
      </c>
      <c r="BL142" s="16" t="s">
        <v>187</v>
      </c>
      <c r="BM142" s="136" t="s">
        <v>288</v>
      </c>
    </row>
    <row r="143" spans="2:65" s="1" customFormat="1">
      <c r="B143" s="31"/>
      <c r="D143" s="138" t="s">
        <v>125</v>
      </c>
      <c r="F143" s="139" t="s">
        <v>287</v>
      </c>
      <c r="I143" s="140"/>
      <c r="L143" s="31"/>
      <c r="M143" s="141"/>
      <c r="U143" s="52"/>
      <c r="AT143" s="16" t="s">
        <v>125</v>
      </c>
      <c r="AU143" s="16" t="s">
        <v>83</v>
      </c>
    </row>
    <row r="144" spans="2:65" s="1" customFormat="1" ht="16.5" customHeight="1">
      <c r="B144" s="31"/>
      <c r="C144" s="125" t="s">
        <v>289</v>
      </c>
      <c r="D144" s="125" t="s">
        <v>119</v>
      </c>
      <c r="E144" s="126" t="s">
        <v>290</v>
      </c>
      <c r="F144" s="127" t="s">
        <v>291</v>
      </c>
      <c r="G144" s="128" t="s">
        <v>186</v>
      </c>
      <c r="H144" s="129">
        <v>8</v>
      </c>
      <c r="I144" s="130"/>
      <c r="J144" s="131">
        <f>ROUND(I144*H144,2)</f>
        <v>0</v>
      </c>
      <c r="K144" s="127" t="s">
        <v>19</v>
      </c>
      <c r="L144" s="31"/>
      <c r="M144" s="132" t="s">
        <v>19</v>
      </c>
      <c r="N144" s="133" t="s">
        <v>44</v>
      </c>
      <c r="P144" s="134">
        <f>O144*H144</f>
        <v>0</v>
      </c>
      <c r="Q144" s="134">
        <v>0</v>
      </c>
      <c r="R144" s="134">
        <f>Q144*H144</f>
        <v>0</v>
      </c>
      <c r="S144" s="134">
        <v>0</v>
      </c>
      <c r="T144" s="134">
        <f>S144*H144</f>
        <v>0</v>
      </c>
      <c r="U144" s="135" t="s">
        <v>19</v>
      </c>
      <c r="AR144" s="136" t="s">
        <v>187</v>
      </c>
      <c r="AT144" s="136" t="s">
        <v>119</v>
      </c>
      <c r="AU144" s="136" t="s">
        <v>83</v>
      </c>
      <c r="AY144" s="16" t="s">
        <v>116</v>
      </c>
      <c r="BE144" s="137">
        <f>IF(N144="základní",J144,0)</f>
        <v>0</v>
      </c>
      <c r="BF144" s="137">
        <f>IF(N144="snížená",J144,0)</f>
        <v>0</v>
      </c>
      <c r="BG144" s="137">
        <f>IF(N144="zákl. přenesená",J144,0)</f>
        <v>0</v>
      </c>
      <c r="BH144" s="137">
        <f>IF(N144="sníž. přenesená",J144,0)</f>
        <v>0</v>
      </c>
      <c r="BI144" s="137">
        <f>IF(N144="nulová",J144,0)</f>
        <v>0</v>
      </c>
      <c r="BJ144" s="16" t="s">
        <v>81</v>
      </c>
      <c r="BK144" s="137">
        <f>ROUND(I144*H144,2)</f>
        <v>0</v>
      </c>
      <c r="BL144" s="16" t="s">
        <v>187</v>
      </c>
      <c r="BM144" s="136" t="s">
        <v>292</v>
      </c>
    </row>
    <row r="145" spans="2:65" s="1" customFormat="1">
      <c r="B145" s="31"/>
      <c r="D145" s="138" t="s">
        <v>125</v>
      </c>
      <c r="F145" s="139" t="s">
        <v>291</v>
      </c>
      <c r="I145" s="140"/>
      <c r="L145" s="31"/>
      <c r="M145" s="141"/>
      <c r="U145" s="52"/>
      <c r="AT145" s="16" t="s">
        <v>125</v>
      </c>
      <c r="AU145" s="16" t="s">
        <v>83</v>
      </c>
    </row>
    <row r="146" spans="2:65" s="1" customFormat="1" ht="16.5" customHeight="1">
      <c r="B146" s="31"/>
      <c r="C146" s="125" t="s">
        <v>293</v>
      </c>
      <c r="D146" s="125" t="s">
        <v>119</v>
      </c>
      <c r="E146" s="126" t="s">
        <v>294</v>
      </c>
      <c r="F146" s="127" t="s">
        <v>295</v>
      </c>
      <c r="G146" s="128" t="s">
        <v>186</v>
      </c>
      <c r="H146" s="129">
        <v>8</v>
      </c>
      <c r="I146" s="130"/>
      <c r="J146" s="131">
        <f>ROUND(I146*H146,2)</f>
        <v>0</v>
      </c>
      <c r="K146" s="127" t="s">
        <v>19</v>
      </c>
      <c r="L146" s="31"/>
      <c r="M146" s="132" t="s">
        <v>19</v>
      </c>
      <c r="N146" s="133" t="s">
        <v>44</v>
      </c>
      <c r="P146" s="134">
        <f>O146*H146</f>
        <v>0</v>
      </c>
      <c r="Q146" s="134">
        <v>0</v>
      </c>
      <c r="R146" s="134">
        <f>Q146*H146</f>
        <v>0</v>
      </c>
      <c r="S146" s="134">
        <v>0</v>
      </c>
      <c r="T146" s="134">
        <f>S146*H146</f>
        <v>0</v>
      </c>
      <c r="U146" s="135" t="s">
        <v>19</v>
      </c>
      <c r="AR146" s="136" t="s">
        <v>187</v>
      </c>
      <c r="AT146" s="136" t="s">
        <v>119</v>
      </c>
      <c r="AU146" s="136" t="s">
        <v>83</v>
      </c>
      <c r="AY146" s="16" t="s">
        <v>116</v>
      </c>
      <c r="BE146" s="137">
        <f>IF(N146="základní",J146,0)</f>
        <v>0</v>
      </c>
      <c r="BF146" s="137">
        <f>IF(N146="snížená",J146,0)</f>
        <v>0</v>
      </c>
      <c r="BG146" s="137">
        <f>IF(N146="zákl. přenesená",J146,0)</f>
        <v>0</v>
      </c>
      <c r="BH146" s="137">
        <f>IF(N146="sníž. přenesená",J146,0)</f>
        <v>0</v>
      </c>
      <c r="BI146" s="137">
        <f>IF(N146="nulová",J146,0)</f>
        <v>0</v>
      </c>
      <c r="BJ146" s="16" t="s">
        <v>81</v>
      </c>
      <c r="BK146" s="137">
        <f>ROUND(I146*H146,2)</f>
        <v>0</v>
      </c>
      <c r="BL146" s="16" t="s">
        <v>187</v>
      </c>
      <c r="BM146" s="136" t="s">
        <v>296</v>
      </c>
    </row>
    <row r="147" spans="2:65" s="1" customFormat="1">
      <c r="B147" s="31"/>
      <c r="D147" s="138" t="s">
        <v>125</v>
      </c>
      <c r="F147" s="139" t="s">
        <v>295</v>
      </c>
      <c r="I147" s="140"/>
      <c r="L147" s="31"/>
      <c r="M147" s="141"/>
      <c r="U147" s="52"/>
      <c r="AT147" s="16" t="s">
        <v>125</v>
      </c>
      <c r="AU147" s="16" t="s">
        <v>83</v>
      </c>
    </row>
    <row r="148" spans="2:65" s="1" customFormat="1" ht="16.5" customHeight="1">
      <c r="B148" s="31"/>
      <c r="C148" s="125" t="s">
        <v>297</v>
      </c>
      <c r="D148" s="125" t="s">
        <v>119</v>
      </c>
      <c r="E148" s="126" t="s">
        <v>298</v>
      </c>
      <c r="F148" s="127" t="s">
        <v>299</v>
      </c>
      <c r="G148" s="128" t="s">
        <v>186</v>
      </c>
      <c r="H148" s="129">
        <v>8</v>
      </c>
      <c r="I148" s="130"/>
      <c r="J148" s="131">
        <f>ROUND(I148*H148,2)</f>
        <v>0</v>
      </c>
      <c r="K148" s="127" t="s">
        <v>19</v>
      </c>
      <c r="L148" s="31"/>
      <c r="M148" s="132" t="s">
        <v>19</v>
      </c>
      <c r="N148" s="133" t="s">
        <v>44</v>
      </c>
      <c r="P148" s="134">
        <f>O148*H148</f>
        <v>0</v>
      </c>
      <c r="Q148" s="134">
        <v>0</v>
      </c>
      <c r="R148" s="134">
        <f>Q148*H148</f>
        <v>0</v>
      </c>
      <c r="S148" s="134">
        <v>0</v>
      </c>
      <c r="T148" s="134">
        <f>S148*H148</f>
        <v>0</v>
      </c>
      <c r="U148" s="135" t="s">
        <v>19</v>
      </c>
      <c r="AR148" s="136" t="s">
        <v>187</v>
      </c>
      <c r="AT148" s="136" t="s">
        <v>119</v>
      </c>
      <c r="AU148" s="136" t="s">
        <v>83</v>
      </c>
      <c r="AY148" s="16" t="s">
        <v>116</v>
      </c>
      <c r="BE148" s="137">
        <f>IF(N148="základní",J148,0)</f>
        <v>0</v>
      </c>
      <c r="BF148" s="137">
        <f>IF(N148="snížená",J148,0)</f>
        <v>0</v>
      </c>
      <c r="BG148" s="137">
        <f>IF(N148="zákl. přenesená",J148,0)</f>
        <v>0</v>
      </c>
      <c r="BH148" s="137">
        <f>IF(N148="sníž. přenesená",J148,0)</f>
        <v>0</v>
      </c>
      <c r="BI148" s="137">
        <f>IF(N148="nulová",J148,0)</f>
        <v>0</v>
      </c>
      <c r="BJ148" s="16" t="s">
        <v>81</v>
      </c>
      <c r="BK148" s="137">
        <f>ROUND(I148*H148,2)</f>
        <v>0</v>
      </c>
      <c r="BL148" s="16" t="s">
        <v>187</v>
      </c>
      <c r="BM148" s="136" t="s">
        <v>300</v>
      </c>
    </row>
    <row r="149" spans="2:65" s="1" customFormat="1">
      <c r="B149" s="31"/>
      <c r="D149" s="138" t="s">
        <v>125</v>
      </c>
      <c r="F149" s="139" t="s">
        <v>299</v>
      </c>
      <c r="I149" s="140"/>
      <c r="L149" s="31"/>
      <c r="M149" s="141"/>
      <c r="U149" s="52"/>
      <c r="AT149" s="16" t="s">
        <v>125</v>
      </c>
      <c r="AU149" s="16" t="s">
        <v>83</v>
      </c>
    </row>
    <row r="150" spans="2:65" s="1" customFormat="1" ht="16.5" customHeight="1">
      <c r="B150" s="31"/>
      <c r="C150" s="125" t="s">
        <v>301</v>
      </c>
      <c r="D150" s="125" t="s">
        <v>119</v>
      </c>
      <c r="E150" s="126" t="s">
        <v>302</v>
      </c>
      <c r="F150" s="127" t="s">
        <v>303</v>
      </c>
      <c r="G150" s="128" t="s">
        <v>186</v>
      </c>
      <c r="H150" s="129">
        <v>8</v>
      </c>
      <c r="I150" s="130"/>
      <c r="J150" s="131">
        <f>ROUND(I150*H150,2)</f>
        <v>0</v>
      </c>
      <c r="K150" s="127" t="s">
        <v>19</v>
      </c>
      <c r="L150" s="31"/>
      <c r="M150" s="132" t="s">
        <v>19</v>
      </c>
      <c r="N150" s="133" t="s">
        <v>44</v>
      </c>
      <c r="P150" s="134">
        <f>O150*H150</f>
        <v>0</v>
      </c>
      <c r="Q150" s="134">
        <v>0</v>
      </c>
      <c r="R150" s="134">
        <f>Q150*H150</f>
        <v>0</v>
      </c>
      <c r="S150" s="134">
        <v>0</v>
      </c>
      <c r="T150" s="134">
        <f>S150*H150</f>
        <v>0</v>
      </c>
      <c r="U150" s="135" t="s">
        <v>19</v>
      </c>
      <c r="AR150" s="136" t="s">
        <v>187</v>
      </c>
      <c r="AT150" s="136" t="s">
        <v>119</v>
      </c>
      <c r="AU150" s="136" t="s">
        <v>83</v>
      </c>
      <c r="AY150" s="16" t="s">
        <v>116</v>
      </c>
      <c r="BE150" s="137">
        <f>IF(N150="základní",J150,0)</f>
        <v>0</v>
      </c>
      <c r="BF150" s="137">
        <f>IF(N150="snížená",J150,0)</f>
        <v>0</v>
      </c>
      <c r="BG150" s="137">
        <f>IF(N150="zákl. přenesená",J150,0)</f>
        <v>0</v>
      </c>
      <c r="BH150" s="137">
        <f>IF(N150="sníž. přenesená",J150,0)</f>
        <v>0</v>
      </c>
      <c r="BI150" s="137">
        <f>IF(N150="nulová",J150,0)</f>
        <v>0</v>
      </c>
      <c r="BJ150" s="16" t="s">
        <v>81</v>
      </c>
      <c r="BK150" s="137">
        <f>ROUND(I150*H150,2)</f>
        <v>0</v>
      </c>
      <c r="BL150" s="16" t="s">
        <v>187</v>
      </c>
      <c r="BM150" s="136" t="s">
        <v>304</v>
      </c>
    </row>
    <row r="151" spans="2:65" s="1" customFormat="1">
      <c r="B151" s="31"/>
      <c r="D151" s="138" t="s">
        <v>125</v>
      </c>
      <c r="F151" s="139" t="s">
        <v>303</v>
      </c>
      <c r="I151" s="140"/>
      <c r="L151" s="31"/>
      <c r="M151" s="142"/>
      <c r="N151" s="143"/>
      <c r="O151" s="143"/>
      <c r="P151" s="143"/>
      <c r="Q151" s="143"/>
      <c r="R151" s="143"/>
      <c r="S151" s="143"/>
      <c r="T151" s="143"/>
      <c r="U151" s="144"/>
      <c r="AT151" s="16" t="s">
        <v>125</v>
      </c>
      <c r="AU151" s="16" t="s">
        <v>83</v>
      </c>
    </row>
    <row r="152" spans="2:65" s="1" customFormat="1" ht="6.95" customHeight="1">
      <c r="B152" s="40"/>
      <c r="C152" s="41"/>
      <c r="D152" s="41"/>
      <c r="E152" s="41"/>
      <c r="F152" s="41"/>
      <c r="G152" s="41"/>
      <c r="H152" s="41"/>
      <c r="I152" s="41"/>
      <c r="J152" s="41"/>
      <c r="K152" s="41"/>
      <c r="L152" s="31"/>
    </row>
  </sheetData>
  <sheetProtection algorithmName="SHA-512" hashValue="Uj/zHioVNTYHZzed5dPXA22tWVDny7cCk/89CrnSRbwGRQr3DT+mGQCuv8SJs8vjHgKzozha65A1/3y4XnQ1MA==" saltValue="70qESG5PgvGvvl5TM5mIainR/Jxb/pFJ8mQFqvEiRLTcaHN7Pl1KPz8TT5MkmTswHr3FnS74hgwzzTKMSD/uZw==" spinCount="100000" sheet="1" objects="1" scenarios="1" formatColumns="0" formatRows="0" autoFilter="0"/>
  <autoFilter ref="C81:K151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Diskrétní&amp;1#_x000D_</oddHead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10"/>
  <sheetViews>
    <sheetView showGridLines="0" topLeftCell="A71" workbookViewId="0">
      <selection activeCell="I98" sqref="I9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91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85" t="str">
        <f>'Rekapitulace zakázky'!K6</f>
        <v>Opravy a provozování studní a čerpacích stanic OŘ UNL 2025 - 2029</v>
      </c>
      <c r="F7" s="286"/>
      <c r="G7" s="286"/>
      <c r="H7" s="286"/>
      <c r="L7" s="19"/>
    </row>
    <row r="8" spans="2:46" s="1" customFormat="1" ht="12" customHeight="1">
      <c r="B8" s="31"/>
      <c r="D8" s="26" t="s">
        <v>92</v>
      </c>
      <c r="L8" s="31"/>
    </row>
    <row r="9" spans="2:46" s="1" customFormat="1" ht="16.5" customHeight="1">
      <c r="B9" s="31"/>
      <c r="E9" s="257" t="s">
        <v>305</v>
      </c>
      <c r="F9" s="284"/>
      <c r="G9" s="284"/>
      <c r="H9" s="284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zakázky'!AN8</f>
        <v>26. 2. 2025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zakázky'!AN13</f>
        <v>Vyplň údaj</v>
      </c>
      <c r="L17" s="31"/>
    </row>
    <row r="18" spans="2:12" s="1" customFormat="1" ht="18" customHeight="1">
      <c r="B18" s="31"/>
      <c r="E18" s="287" t="str">
        <f>'Rekapitulace zakázky'!E14</f>
        <v>Vyplň údaj</v>
      </c>
      <c r="F18" s="276"/>
      <c r="G18" s="276"/>
      <c r="H18" s="276"/>
      <c r="I18" s="26" t="s">
        <v>29</v>
      </c>
      <c r="J18" s="27" t="str">
        <f>'Rekapitulace zakázky'!AN14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tr">
        <f>IF('Rekapitulace zakázky'!AN16="","",'Rekapitulace zakázky'!AN16)</f>
        <v/>
      </c>
      <c r="L20" s="31"/>
    </row>
    <row r="21" spans="2:12" s="1" customFormat="1" ht="18" customHeight="1">
      <c r="B21" s="31"/>
      <c r="E21" s="24" t="str">
        <f>IF('Rekapitulace zakázky'!E17="","",'Rekapitulace zakázky'!E17)</f>
        <v xml:space="preserve"> </v>
      </c>
      <c r="I21" s="26" t="s">
        <v>29</v>
      </c>
      <c r="J21" s="24" t="str">
        <f>IF('Rekapitulace zakázky'!AN17="","",'Rekapitulace zakázky'!AN17)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36</v>
      </c>
      <c r="I23" s="26" t="s">
        <v>26</v>
      </c>
      <c r="J23" s="24" t="s">
        <v>27</v>
      </c>
      <c r="L23" s="31"/>
    </row>
    <row r="24" spans="2:12" s="1" customFormat="1" ht="18" customHeight="1">
      <c r="B24" s="31"/>
      <c r="E24" s="24" t="s">
        <v>28</v>
      </c>
      <c r="I24" s="26" t="s">
        <v>29</v>
      </c>
      <c r="J24" s="24" t="s">
        <v>30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5"/>
      <c r="E27" s="280" t="s">
        <v>19</v>
      </c>
      <c r="F27" s="280"/>
      <c r="G27" s="280"/>
      <c r="H27" s="280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39</v>
      </c>
      <c r="J30" s="62">
        <f>ROUND(J84, 2)</f>
        <v>2500000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41</v>
      </c>
      <c r="I32" s="34" t="s">
        <v>40</v>
      </c>
      <c r="J32" s="34" t="s">
        <v>42</v>
      </c>
      <c r="L32" s="31"/>
    </row>
    <row r="33" spans="2:12" s="1" customFormat="1" ht="14.45" customHeight="1">
      <c r="B33" s="31"/>
      <c r="D33" s="51" t="s">
        <v>43</v>
      </c>
      <c r="E33" s="26" t="s">
        <v>44</v>
      </c>
      <c r="F33" s="87">
        <f>ROUND((SUM(BE84:BE109)),  2)</f>
        <v>2500000</v>
      </c>
      <c r="I33" s="88">
        <v>0.21</v>
      </c>
      <c r="J33" s="87">
        <f>ROUND(((SUM(BE84:BE109))*I33),  2)</f>
        <v>525000</v>
      </c>
      <c r="L33" s="31"/>
    </row>
    <row r="34" spans="2:12" s="1" customFormat="1" ht="14.45" customHeight="1">
      <c r="B34" s="31"/>
      <c r="E34" s="26" t="s">
        <v>45</v>
      </c>
      <c r="F34" s="87">
        <f>ROUND((SUM(BF84:BF109)),  2)</f>
        <v>0</v>
      </c>
      <c r="I34" s="88">
        <v>0.12</v>
      </c>
      <c r="J34" s="87">
        <f>ROUND(((SUM(BF84:BF109))*I34),  2)</f>
        <v>0</v>
      </c>
      <c r="L34" s="31"/>
    </row>
    <row r="35" spans="2:12" s="1" customFormat="1" ht="14.45" hidden="1" customHeight="1">
      <c r="B35" s="31"/>
      <c r="E35" s="26" t="s">
        <v>46</v>
      </c>
      <c r="F35" s="87">
        <f>ROUND((SUM(BG84:BG109)),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47</v>
      </c>
      <c r="F36" s="87">
        <f>ROUND((SUM(BH84:BH109)),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48</v>
      </c>
      <c r="F37" s="87">
        <f>ROUND((SUM(BI84:BI109)),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49</v>
      </c>
      <c r="E39" s="53"/>
      <c r="F39" s="53"/>
      <c r="G39" s="91" t="s">
        <v>50</v>
      </c>
      <c r="H39" s="92" t="s">
        <v>51</v>
      </c>
      <c r="I39" s="53"/>
      <c r="J39" s="93">
        <f>SUM(J30:J37)</f>
        <v>3025000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94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85" t="str">
        <f>E7</f>
        <v>Opravy a provozování studní a čerpacích stanic OŘ UNL 2025 - 2029</v>
      </c>
      <c r="F48" s="286"/>
      <c r="G48" s="286"/>
      <c r="H48" s="286"/>
      <c r="L48" s="31"/>
    </row>
    <row r="49" spans="2:47" s="1" customFormat="1" ht="12" customHeight="1">
      <c r="B49" s="31"/>
      <c r="C49" s="26" t="s">
        <v>92</v>
      </c>
      <c r="L49" s="31"/>
    </row>
    <row r="50" spans="2:47" s="1" customFormat="1" ht="16.5" customHeight="1">
      <c r="B50" s="31"/>
      <c r="E50" s="257" t="str">
        <f>E9</f>
        <v>PS03 - Servis a opravy studní a vodáren</v>
      </c>
      <c r="F50" s="284"/>
      <c r="G50" s="284"/>
      <c r="H50" s="284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OŘ Ústí nad Labem</v>
      </c>
      <c r="I52" s="26" t="s">
        <v>23</v>
      </c>
      <c r="J52" s="48" t="str">
        <f>IF(J12="","",J12)</f>
        <v>26. 2. 2025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Správa železnic, státní organizace</v>
      </c>
      <c r="I54" s="26" t="s">
        <v>33</v>
      </c>
      <c r="J54" s="29" t="str">
        <f>E21</f>
        <v xml:space="preserve"> </v>
      </c>
      <c r="L54" s="31"/>
    </row>
    <row r="55" spans="2:47" s="1" customFormat="1" ht="25.7" customHeight="1">
      <c r="B55" s="31"/>
      <c r="C55" s="26" t="s">
        <v>31</v>
      </c>
      <c r="F55" s="24" t="str">
        <f>IF(E18="","",E18)</f>
        <v>Vyplň údaj</v>
      </c>
      <c r="I55" s="26" t="s">
        <v>36</v>
      </c>
      <c r="J55" s="29" t="str">
        <f>E24</f>
        <v>Správa železnic, státní organizace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95</v>
      </c>
      <c r="D57" s="89"/>
      <c r="E57" s="89"/>
      <c r="F57" s="89"/>
      <c r="G57" s="89"/>
      <c r="H57" s="89"/>
      <c r="I57" s="89"/>
      <c r="J57" s="96" t="s">
        <v>96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71</v>
      </c>
      <c r="J59" s="62">
        <f>J84</f>
        <v>2500000</v>
      </c>
      <c r="L59" s="31"/>
      <c r="AU59" s="16" t="s">
        <v>97</v>
      </c>
    </row>
    <row r="60" spans="2:47" s="8" customFormat="1" ht="24.95" customHeight="1">
      <c r="B60" s="98"/>
      <c r="D60" s="99" t="s">
        <v>98</v>
      </c>
      <c r="E60" s="100"/>
      <c r="F60" s="100"/>
      <c r="G60" s="100"/>
      <c r="H60" s="100"/>
      <c r="I60" s="100"/>
      <c r="J60" s="101">
        <f>J85</f>
        <v>2500000</v>
      </c>
      <c r="L60" s="98"/>
    </row>
    <row r="61" spans="2:47" s="9" customFormat="1" ht="19.899999999999999" customHeight="1">
      <c r="B61" s="102"/>
      <c r="D61" s="103" t="s">
        <v>306</v>
      </c>
      <c r="E61" s="104"/>
      <c r="F61" s="104"/>
      <c r="G61" s="104"/>
      <c r="H61" s="104"/>
      <c r="I61" s="104"/>
      <c r="J61" s="105">
        <f>J86</f>
        <v>0</v>
      </c>
      <c r="L61" s="102"/>
    </row>
    <row r="62" spans="2:47" s="9" customFormat="1" ht="19.899999999999999" customHeight="1">
      <c r="B62" s="102"/>
      <c r="D62" s="103" t="s">
        <v>307</v>
      </c>
      <c r="E62" s="104"/>
      <c r="F62" s="104"/>
      <c r="G62" s="104"/>
      <c r="H62" s="104"/>
      <c r="I62" s="104"/>
      <c r="J62" s="105">
        <f>J97</f>
        <v>2500000</v>
      </c>
      <c r="L62" s="102"/>
    </row>
    <row r="63" spans="2:47" s="8" customFormat="1" ht="24.95" customHeight="1">
      <c r="B63" s="98"/>
      <c r="D63" s="99" t="s">
        <v>308</v>
      </c>
      <c r="E63" s="100"/>
      <c r="F63" s="100"/>
      <c r="G63" s="100"/>
      <c r="H63" s="100"/>
      <c r="I63" s="100"/>
      <c r="J63" s="101">
        <f>J105</f>
        <v>0</v>
      </c>
      <c r="L63" s="98"/>
    </row>
    <row r="64" spans="2:47" s="9" customFormat="1" ht="19.899999999999999" customHeight="1">
      <c r="B64" s="102"/>
      <c r="D64" s="103" t="s">
        <v>309</v>
      </c>
      <c r="E64" s="104"/>
      <c r="F64" s="104"/>
      <c r="G64" s="104"/>
      <c r="H64" s="104"/>
      <c r="I64" s="104"/>
      <c r="J64" s="105">
        <f>J106</f>
        <v>0</v>
      </c>
      <c r="L64" s="102"/>
    </row>
    <row r="65" spans="2:12" s="1" customFormat="1" ht="21.75" customHeight="1">
      <c r="B65" s="31"/>
      <c r="L65" s="31"/>
    </row>
    <row r="66" spans="2:12" s="1" customFormat="1" ht="6.95" customHeight="1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31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1"/>
    </row>
    <row r="71" spans="2:12" s="1" customFormat="1" ht="24.95" customHeight="1">
      <c r="B71" s="31"/>
      <c r="C71" s="20" t="s">
        <v>101</v>
      </c>
      <c r="L71" s="31"/>
    </row>
    <row r="72" spans="2:12" s="1" customFormat="1" ht="6.95" customHeight="1">
      <c r="B72" s="31"/>
      <c r="L72" s="31"/>
    </row>
    <row r="73" spans="2:12" s="1" customFormat="1" ht="12" customHeight="1">
      <c r="B73" s="31"/>
      <c r="C73" s="26" t="s">
        <v>16</v>
      </c>
      <c r="L73" s="31"/>
    </row>
    <row r="74" spans="2:12" s="1" customFormat="1" ht="16.5" customHeight="1">
      <c r="B74" s="31"/>
      <c r="E74" s="285" t="str">
        <f>E7</f>
        <v>Opravy a provozování studní a čerpacích stanic OŘ UNL 2025 - 2029</v>
      </c>
      <c r="F74" s="286"/>
      <c r="G74" s="286"/>
      <c r="H74" s="286"/>
      <c r="L74" s="31"/>
    </row>
    <row r="75" spans="2:12" s="1" customFormat="1" ht="12" customHeight="1">
      <c r="B75" s="31"/>
      <c r="C75" s="26" t="s">
        <v>92</v>
      </c>
      <c r="L75" s="31"/>
    </row>
    <row r="76" spans="2:12" s="1" customFormat="1" ht="16.5" customHeight="1">
      <c r="B76" s="31"/>
      <c r="E76" s="257" t="str">
        <f>E9</f>
        <v>PS03 - Servis a opravy studní a vodáren</v>
      </c>
      <c r="F76" s="284"/>
      <c r="G76" s="284"/>
      <c r="H76" s="284"/>
      <c r="L76" s="31"/>
    </row>
    <row r="77" spans="2:12" s="1" customFormat="1" ht="6.95" customHeight="1">
      <c r="B77" s="31"/>
      <c r="L77" s="31"/>
    </row>
    <row r="78" spans="2:12" s="1" customFormat="1" ht="12" customHeight="1">
      <c r="B78" s="31"/>
      <c r="C78" s="26" t="s">
        <v>21</v>
      </c>
      <c r="F78" s="24" t="str">
        <f>F12</f>
        <v>OŘ Ústí nad Labem</v>
      </c>
      <c r="I78" s="26" t="s">
        <v>23</v>
      </c>
      <c r="J78" s="48" t="str">
        <f>IF(J12="","",J12)</f>
        <v>26. 2. 2025</v>
      </c>
      <c r="L78" s="31"/>
    </row>
    <row r="79" spans="2:12" s="1" customFormat="1" ht="6.95" customHeight="1">
      <c r="B79" s="31"/>
      <c r="L79" s="31"/>
    </row>
    <row r="80" spans="2:12" s="1" customFormat="1" ht="15.2" customHeight="1">
      <c r="B80" s="31"/>
      <c r="C80" s="26" t="s">
        <v>25</v>
      </c>
      <c r="F80" s="24" t="str">
        <f>E15</f>
        <v>Správa železnic, státní organizace</v>
      </c>
      <c r="I80" s="26" t="s">
        <v>33</v>
      </c>
      <c r="J80" s="29" t="str">
        <f>E21</f>
        <v xml:space="preserve"> </v>
      </c>
      <c r="L80" s="31"/>
    </row>
    <row r="81" spans="2:65" s="1" customFormat="1" ht="25.7" customHeight="1">
      <c r="B81" s="31"/>
      <c r="C81" s="26" t="s">
        <v>31</v>
      </c>
      <c r="F81" s="24" t="str">
        <f>IF(E18="","",E18)</f>
        <v>Vyplň údaj</v>
      </c>
      <c r="I81" s="26" t="s">
        <v>36</v>
      </c>
      <c r="J81" s="29" t="str">
        <f>E24</f>
        <v>Správa železnic, státní organizace</v>
      </c>
      <c r="L81" s="31"/>
    </row>
    <row r="82" spans="2:65" s="1" customFormat="1" ht="10.35" customHeight="1">
      <c r="B82" s="31"/>
      <c r="L82" s="31"/>
    </row>
    <row r="83" spans="2:65" s="10" customFormat="1" ht="29.25" customHeight="1">
      <c r="B83" s="106"/>
      <c r="C83" s="107" t="s">
        <v>102</v>
      </c>
      <c r="D83" s="108" t="s">
        <v>58</v>
      </c>
      <c r="E83" s="108" t="s">
        <v>54</v>
      </c>
      <c r="F83" s="108" t="s">
        <v>55</v>
      </c>
      <c r="G83" s="108" t="s">
        <v>103</v>
      </c>
      <c r="H83" s="108" t="s">
        <v>104</v>
      </c>
      <c r="I83" s="108" t="s">
        <v>105</v>
      </c>
      <c r="J83" s="108" t="s">
        <v>96</v>
      </c>
      <c r="K83" s="109" t="s">
        <v>106</v>
      </c>
      <c r="L83" s="106"/>
      <c r="M83" s="55" t="s">
        <v>19</v>
      </c>
      <c r="N83" s="56" t="s">
        <v>43</v>
      </c>
      <c r="O83" s="56" t="s">
        <v>107</v>
      </c>
      <c r="P83" s="56" t="s">
        <v>108</v>
      </c>
      <c r="Q83" s="56" t="s">
        <v>109</v>
      </c>
      <c r="R83" s="56" t="s">
        <v>110</v>
      </c>
      <c r="S83" s="56" t="s">
        <v>111</v>
      </c>
      <c r="T83" s="56" t="s">
        <v>112</v>
      </c>
      <c r="U83" s="57" t="s">
        <v>113</v>
      </c>
    </row>
    <row r="84" spans="2:65" s="1" customFormat="1" ht="22.9" customHeight="1">
      <c r="B84" s="31"/>
      <c r="C84" s="60" t="s">
        <v>114</v>
      </c>
      <c r="J84" s="110">
        <f>BK84</f>
        <v>2500000</v>
      </c>
      <c r="L84" s="31"/>
      <c r="M84" s="58"/>
      <c r="N84" s="49"/>
      <c r="O84" s="49"/>
      <c r="P84" s="111">
        <f>P85+P105</f>
        <v>0</v>
      </c>
      <c r="Q84" s="49"/>
      <c r="R84" s="111">
        <f>R85+R105</f>
        <v>0</v>
      </c>
      <c r="S84" s="49"/>
      <c r="T84" s="111">
        <f>T85+T105</f>
        <v>0</v>
      </c>
      <c r="U84" s="50"/>
      <c r="AT84" s="16" t="s">
        <v>72</v>
      </c>
      <c r="AU84" s="16" t="s">
        <v>97</v>
      </c>
      <c r="BK84" s="112">
        <f>BK85+BK105</f>
        <v>2500000</v>
      </c>
    </row>
    <row r="85" spans="2:65" s="11" customFormat="1" ht="25.9" customHeight="1">
      <c r="B85" s="113"/>
      <c r="D85" s="114" t="s">
        <v>72</v>
      </c>
      <c r="E85" s="115" t="s">
        <v>115</v>
      </c>
      <c r="F85" s="115" t="s">
        <v>115</v>
      </c>
      <c r="I85" s="116"/>
      <c r="J85" s="117">
        <f>BK85</f>
        <v>2500000</v>
      </c>
      <c r="L85" s="113"/>
      <c r="M85" s="118"/>
      <c r="P85" s="119">
        <f>P86+P97</f>
        <v>0</v>
      </c>
      <c r="R85" s="119">
        <f>R86+R97</f>
        <v>0</v>
      </c>
      <c r="T85" s="119">
        <f>T86+T97</f>
        <v>0</v>
      </c>
      <c r="U85" s="120"/>
      <c r="AR85" s="114" t="s">
        <v>81</v>
      </c>
      <c r="AT85" s="121" t="s">
        <v>72</v>
      </c>
      <c r="AU85" s="121" t="s">
        <v>73</v>
      </c>
      <c r="AY85" s="114" t="s">
        <v>116</v>
      </c>
      <c r="BK85" s="122">
        <f>BK86+BK97</f>
        <v>2500000</v>
      </c>
    </row>
    <row r="86" spans="2:65" s="11" customFormat="1" ht="22.9" customHeight="1">
      <c r="B86" s="113"/>
      <c r="D86" s="114" t="s">
        <v>72</v>
      </c>
      <c r="E86" s="123" t="s">
        <v>125</v>
      </c>
      <c r="F86" s="123" t="s">
        <v>310</v>
      </c>
      <c r="I86" s="116"/>
      <c r="J86" s="124">
        <f>BK86</f>
        <v>0</v>
      </c>
      <c r="L86" s="113"/>
      <c r="M86" s="118"/>
      <c r="P86" s="119">
        <f>SUM(P87:P96)</f>
        <v>0</v>
      </c>
      <c r="R86" s="119">
        <f>SUM(R87:R96)</f>
        <v>0</v>
      </c>
      <c r="T86" s="119">
        <f>SUM(T87:T96)</f>
        <v>0</v>
      </c>
      <c r="U86" s="120"/>
      <c r="AR86" s="114" t="s">
        <v>81</v>
      </c>
      <c r="AT86" s="121" t="s">
        <v>72</v>
      </c>
      <c r="AU86" s="121" t="s">
        <v>81</v>
      </c>
      <c r="AY86" s="114" t="s">
        <v>116</v>
      </c>
      <c r="BK86" s="122">
        <f>SUM(BK87:BK96)</f>
        <v>0</v>
      </c>
    </row>
    <row r="87" spans="2:65" s="1" customFormat="1" ht="16.5" customHeight="1">
      <c r="B87" s="31"/>
      <c r="C87" s="125" t="s">
        <v>81</v>
      </c>
      <c r="D87" s="125" t="s">
        <v>119</v>
      </c>
      <c r="E87" s="126" t="s">
        <v>311</v>
      </c>
      <c r="F87" s="127" t="s">
        <v>312</v>
      </c>
      <c r="G87" s="128" t="s">
        <v>313</v>
      </c>
      <c r="H87" s="129">
        <v>1</v>
      </c>
      <c r="I87" s="130"/>
      <c r="J87" s="131">
        <f>ROUND(I87*H87,2)</f>
        <v>0</v>
      </c>
      <c r="K87" s="127" t="s">
        <v>19</v>
      </c>
      <c r="L87" s="31"/>
      <c r="M87" s="132" t="s">
        <v>19</v>
      </c>
      <c r="N87" s="133" t="s">
        <v>44</v>
      </c>
      <c r="P87" s="134">
        <f>O87*H87</f>
        <v>0</v>
      </c>
      <c r="Q87" s="134">
        <v>0</v>
      </c>
      <c r="R87" s="134">
        <f>Q87*H87</f>
        <v>0</v>
      </c>
      <c r="S87" s="134">
        <v>0</v>
      </c>
      <c r="T87" s="134">
        <f>S87*H87</f>
        <v>0</v>
      </c>
      <c r="U87" s="135" t="s">
        <v>19</v>
      </c>
      <c r="AR87" s="136" t="s">
        <v>123</v>
      </c>
      <c r="AT87" s="136" t="s">
        <v>119</v>
      </c>
      <c r="AU87" s="136" t="s">
        <v>83</v>
      </c>
      <c r="AY87" s="16" t="s">
        <v>116</v>
      </c>
      <c r="BE87" s="137">
        <f>IF(N87="základní",J87,0)</f>
        <v>0</v>
      </c>
      <c r="BF87" s="137">
        <f>IF(N87="snížená",J87,0)</f>
        <v>0</v>
      </c>
      <c r="BG87" s="137">
        <f>IF(N87="zákl. přenesená",J87,0)</f>
        <v>0</v>
      </c>
      <c r="BH87" s="137">
        <f>IF(N87="sníž. přenesená",J87,0)</f>
        <v>0</v>
      </c>
      <c r="BI87" s="137">
        <f>IF(N87="nulová",J87,0)</f>
        <v>0</v>
      </c>
      <c r="BJ87" s="16" t="s">
        <v>81</v>
      </c>
      <c r="BK87" s="137">
        <f>ROUND(I87*H87,2)</f>
        <v>0</v>
      </c>
      <c r="BL87" s="16" t="s">
        <v>123</v>
      </c>
      <c r="BM87" s="136" t="s">
        <v>314</v>
      </c>
    </row>
    <row r="88" spans="2:65" s="1" customFormat="1">
      <c r="B88" s="31"/>
      <c r="D88" s="138" t="s">
        <v>125</v>
      </c>
      <c r="F88" s="139" t="s">
        <v>312</v>
      </c>
      <c r="I88" s="140"/>
      <c r="L88" s="31"/>
      <c r="M88" s="141"/>
      <c r="U88" s="52"/>
      <c r="AT88" s="16" t="s">
        <v>125</v>
      </c>
      <c r="AU88" s="16" t="s">
        <v>83</v>
      </c>
    </row>
    <row r="89" spans="2:65" s="1" customFormat="1" ht="16.5" customHeight="1">
      <c r="B89" s="31"/>
      <c r="C89" s="125" t="s">
        <v>83</v>
      </c>
      <c r="D89" s="125" t="s">
        <v>119</v>
      </c>
      <c r="E89" s="126" t="s">
        <v>315</v>
      </c>
      <c r="F89" s="127" t="s">
        <v>316</v>
      </c>
      <c r="G89" s="128" t="s">
        <v>313</v>
      </c>
      <c r="H89" s="129">
        <v>1</v>
      </c>
      <c r="I89" s="130"/>
      <c r="J89" s="131">
        <f>ROUND(I89*H89,2)</f>
        <v>0</v>
      </c>
      <c r="K89" s="127" t="s">
        <v>19</v>
      </c>
      <c r="L89" s="31"/>
      <c r="M89" s="132" t="s">
        <v>19</v>
      </c>
      <c r="N89" s="133" t="s">
        <v>44</v>
      </c>
      <c r="P89" s="134">
        <f>O89*H89</f>
        <v>0</v>
      </c>
      <c r="Q89" s="134">
        <v>0</v>
      </c>
      <c r="R89" s="134">
        <f>Q89*H89</f>
        <v>0</v>
      </c>
      <c r="S89" s="134">
        <v>0</v>
      </c>
      <c r="T89" s="134">
        <f>S89*H89</f>
        <v>0</v>
      </c>
      <c r="U89" s="135" t="s">
        <v>19</v>
      </c>
      <c r="AR89" s="136" t="s">
        <v>123</v>
      </c>
      <c r="AT89" s="136" t="s">
        <v>119</v>
      </c>
      <c r="AU89" s="136" t="s">
        <v>83</v>
      </c>
      <c r="AY89" s="16" t="s">
        <v>116</v>
      </c>
      <c r="BE89" s="137">
        <f>IF(N89="základní",J89,0)</f>
        <v>0</v>
      </c>
      <c r="BF89" s="137">
        <f>IF(N89="snížená",J89,0)</f>
        <v>0</v>
      </c>
      <c r="BG89" s="137">
        <f>IF(N89="zákl. přenesená",J89,0)</f>
        <v>0</v>
      </c>
      <c r="BH89" s="137">
        <f>IF(N89="sníž. přenesená",J89,0)</f>
        <v>0</v>
      </c>
      <c r="BI89" s="137">
        <f>IF(N89="nulová",J89,0)</f>
        <v>0</v>
      </c>
      <c r="BJ89" s="16" t="s">
        <v>81</v>
      </c>
      <c r="BK89" s="137">
        <f>ROUND(I89*H89,2)</f>
        <v>0</v>
      </c>
      <c r="BL89" s="16" t="s">
        <v>123</v>
      </c>
      <c r="BM89" s="136" t="s">
        <v>317</v>
      </c>
    </row>
    <row r="90" spans="2:65" s="1" customFormat="1">
      <c r="B90" s="31"/>
      <c r="D90" s="138" t="s">
        <v>125</v>
      </c>
      <c r="F90" s="139" t="s">
        <v>316</v>
      </c>
      <c r="I90" s="140"/>
      <c r="L90" s="31"/>
      <c r="M90" s="141"/>
      <c r="U90" s="52"/>
      <c r="AT90" s="16" t="s">
        <v>125</v>
      </c>
      <c r="AU90" s="16" t="s">
        <v>83</v>
      </c>
    </row>
    <row r="91" spans="2:65" s="1" customFormat="1" ht="16.5" customHeight="1">
      <c r="B91" s="31"/>
      <c r="C91" s="125" t="s">
        <v>129</v>
      </c>
      <c r="D91" s="125" t="s">
        <v>119</v>
      </c>
      <c r="E91" s="126" t="s">
        <v>318</v>
      </c>
      <c r="F91" s="127" t="s">
        <v>319</v>
      </c>
      <c r="G91" s="128" t="s">
        <v>313</v>
      </c>
      <c r="H91" s="129">
        <v>1</v>
      </c>
      <c r="I91" s="130"/>
      <c r="J91" s="131">
        <f>ROUND(I91*H91,2)</f>
        <v>0</v>
      </c>
      <c r="K91" s="127" t="s">
        <v>19</v>
      </c>
      <c r="L91" s="31"/>
      <c r="M91" s="132" t="s">
        <v>19</v>
      </c>
      <c r="N91" s="133" t="s">
        <v>44</v>
      </c>
      <c r="P91" s="134">
        <f>O91*H91</f>
        <v>0</v>
      </c>
      <c r="Q91" s="134">
        <v>0</v>
      </c>
      <c r="R91" s="134">
        <f>Q91*H91</f>
        <v>0</v>
      </c>
      <c r="S91" s="134">
        <v>0</v>
      </c>
      <c r="T91" s="134">
        <f>S91*H91</f>
        <v>0</v>
      </c>
      <c r="U91" s="135" t="s">
        <v>19</v>
      </c>
      <c r="AR91" s="136" t="s">
        <v>123</v>
      </c>
      <c r="AT91" s="136" t="s">
        <v>119</v>
      </c>
      <c r="AU91" s="136" t="s">
        <v>83</v>
      </c>
      <c r="AY91" s="16" t="s">
        <v>116</v>
      </c>
      <c r="BE91" s="137">
        <f>IF(N91="základní",J91,0)</f>
        <v>0</v>
      </c>
      <c r="BF91" s="137">
        <f>IF(N91="snížená",J91,0)</f>
        <v>0</v>
      </c>
      <c r="BG91" s="137">
        <f>IF(N91="zákl. přenesená",J91,0)</f>
        <v>0</v>
      </c>
      <c r="BH91" s="137">
        <f>IF(N91="sníž. přenesená",J91,0)</f>
        <v>0</v>
      </c>
      <c r="BI91" s="137">
        <f>IF(N91="nulová",J91,0)</f>
        <v>0</v>
      </c>
      <c r="BJ91" s="16" t="s">
        <v>81</v>
      </c>
      <c r="BK91" s="137">
        <f>ROUND(I91*H91,2)</f>
        <v>0</v>
      </c>
      <c r="BL91" s="16" t="s">
        <v>123</v>
      </c>
      <c r="BM91" s="136" t="s">
        <v>320</v>
      </c>
    </row>
    <row r="92" spans="2:65" s="1" customFormat="1">
      <c r="B92" s="31"/>
      <c r="D92" s="138" t="s">
        <v>125</v>
      </c>
      <c r="F92" s="139" t="s">
        <v>319</v>
      </c>
      <c r="I92" s="140"/>
      <c r="L92" s="31"/>
      <c r="M92" s="141"/>
      <c r="U92" s="52"/>
      <c r="AT92" s="16" t="s">
        <v>125</v>
      </c>
      <c r="AU92" s="16" t="s">
        <v>83</v>
      </c>
    </row>
    <row r="93" spans="2:65" s="1" customFormat="1" ht="16.5" customHeight="1">
      <c r="B93" s="31"/>
      <c r="C93" s="125" t="s">
        <v>123</v>
      </c>
      <c r="D93" s="125" t="s">
        <v>119</v>
      </c>
      <c r="E93" s="126" t="s">
        <v>321</v>
      </c>
      <c r="F93" s="127" t="s">
        <v>322</v>
      </c>
      <c r="G93" s="128" t="s">
        <v>313</v>
      </c>
      <c r="H93" s="129">
        <v>1</v>
      </c>
      <c r="I93" s="130"/>
      <c r="J93" s="131">
        <f>ROUND(I93*H93,2)</f>
        <v>0</v>
      </c>
      <c r="K93" s="127" t="s">
        <v>19</v>
      </c>
      <c r="L93" s="31"/>
      <c r="M93" s="132" t="s">
        <v>19</v>
      </c>
      <c r="N93" s="133" t="s">
        <v>44</v>
      </c>
      <c r="P93" s="134">
        <f>O93*H93</f>
        <v>0</v>
      </c>
      <c r="Q93" s="134">
        <v>0</v>
      </c>
      <c r="R93" s="134">
        <f>Q93*H93</f>
        <v>0</v>
      </c>
      <c r="S93" s="134">
        <v>0</v>
      </c>
      <c r="T93" s="134">
        <f>S93*H93</f>
        <v>0</v>
      </c>
      <c r="U93" s="135" t="s">
        <v>19</v>
      </c>
      <c r="AR93" s="136" t="s">
        <v>123</v>
      </c>
      <c r="AT93" s="136" t="s">
        <v>119</v>
      </c>
      <c r="AU93" s="136" t="s">
        <v>83</v>
      </c>
      <c r="AY93" s="16" t="s">
        <v>116</v>
      </c>
      <c r="BE93" s="137">
        <f>IF(N93="základní",J93,0)</f>
        <v>0</v>
      </c>
      <c r="BF93" s="137">
        <f>IF(N93="snížená",J93,0)</f>
        <v>0</v>
      </c>
      <c r="BG93" s="137">
        <f>IF(N93="zákl. přenesená",J93,0)</f>
        <v>0</v>
      </c>
      <c r="BH93" s="137">
        <f>IF(N93="sníž. přenesená",J93,0)</f>
        <v>0</v>
      </c>
      <c r="BI93" s="137">
        <f>IF(N93="nulová",J93,0)</f>
        <v>0</v>
      </c>
      <c r="BJ93" s="16" t="s">
        <v>81</v>
      </c>
      <c r="BK93" s="137">
        <f>ROUND(I93*H93,2)</f>
        <v>0</v>
      </c>
      <c r="BL93" s="16" t="s">
        <v>123</v>
      </c>
      <c r="BM93" s="136" t="s">
        <v>323</v>
      </c>
    </row>
    <row r="94" spans="2:65" s="1" customFormat="1">
      <c r="B94" s="31"/>
      <c r="D94" s="138" t="s">
        <v>125</v>
      </c>
      <c r="F94" s="139" t="s">
        <v>322</v>
      </c>
      <c r="I94" s="140"/>
      <c r="L94" s="31"/>
      <c r="M94" s="141"/>
      <c r="U94" s="52"/>
      <c r="AT94" s="16" t="s">
        <v>125</v>
      </c>
      <c r="AU94" s="16" t="s">
        <v>83</v>
      </c>
    </row>
    <row r="95" spans="2:65" s="1" customFormat="1" ht="16.5" customHeight="1">
      <c r="B95" s="31"/>
      <c r="C95" s="125" t="s">
        <v>136</v>
      </c>
      <c r="D95" s="125" t="s">
        <v>119</v>
      </c>
      <c r="E95" s="126" t="s">
        <v>324</v>
      </c>
      <c r="F95" s="127" t="s">
        <v>325</v>
      </c>
      <c r="G95" s="128" t="s">
        <v>313</v>
      </c>
      <c r="H95" s="129">
        <v>1</v>
      </c>
      <c r="I95" s="130"/>
      <c r="J95" s="131">
        <f>ROUND(I95*H95,2)</f>
        <v>0</v>
      </c>
      <c r="K95" s="127" t="s">
        <v>19</v>
      </c>
      <c r="L95" s="31"/>
      <c r="M95" s="132" t="s">
        <v>19</v>
      </c>
      <c r="N95" s="133" t="s">
        <v>44</v>
      </c>
      <c r="P95" s="134">
        <f>O95*H95</f>
        <v>0</v>
      </c>
      <c r="Q95" s="134">
        <v>0</v>
      </c>
      <c r="R95" s="134">
        <f>Q95*H95</f>
        <v>0</v>
      </c>
      <c r="S95" s="134">
        <v>0</v>
      </c>
      <c r="T95" s="134">
        <f>S95*H95</f>
        <v>0</v>
      </c>
      <c r="U95" s="135" t="s">
        <v>19</v>
      </c>
      <c r="AR95" s="136" t="s">
        <v>123</v>
      </c>
      <c r="AT95" s="136" t="s">
        <v>119</v>
      </c>
      <c r="AU95" s="136" t="s">
        <v>83</v>
      </c>
      <c r="AY95" s="16" t="s">
        <v>116</v>
      </c>
      <c r="BE95" s="137">
        <f>IF(N95="základní",J95,0)</f>
        <v>0</v>
      </c>
      <c r="BF95" s="137">
        <f>IF(N95="snížená",J95,0)</f>
        <v>0</v>
      </c>
      <c r="BG95" s="137">
        <f>IF(N95="zákl. přenesená",J95,0)</f>
        <v>0</v>
      </c>
      <c r="BH95" s="137">
        <f>IF(N95="sníž. přenesená",J95,0)</f>
        <v>0</v>
      </c>
      <c r="BI95" s="137">
        <f>IF(N95="nulová",J95,0)</f>
        <v>0</v>
      </c>
      <c r="BJ95" s="16" t="s">
        <v>81</v>
      </c>
      <c r="BK95" s="137">
        <f>ROUND(I95*H95,2)</f>
        <v>0</v>
      </c>
      <c r="BL95" s="16" t="s">
        <v>123</v>
      </c>
      <c r="BM95" s="136" t="s">
        <v>326</v>
      </c>
    </row>
    <row r="96" spans="2:65" s="1" customFormat="1">
      <c r="B96" s="31"/>
      <c r="D96" s="138" t="s">
        <v>125</v>
      </c>
      <c r="F96" s="139" t="s">
        <v>325</v>
      </c>
      <c r="I96" s="140"/>
      <c r="L96" s="31"/>
      <c r="M96" s="141"/>
      <c r="U96" s="52"/>
      <c r="AT96" s="16" t="s">
        <v>125</v>
      </c>
      <c r="AU96" s="16" t="s">
        <v>83</v>
      </c>
    </row>
    <row r="97" spans="2:65" s="11" customFormat="1" ht="22.9" customHeight="1">
      <c r="B97" s="113"/>
      <c r="D97" s="114" t="s">
        <v>72</v>
      </c>
      <c r="E97" s="123" t="s">
        <v>327</v>
      </c>
      <c r="F97" s="123" t="s">
        <v>328</v>
      </c>
      <c r="I97" s="116"/>
      <c r="J97" s="124">
        <f>BK97</f>
        <v>2500000</v>
      </c>
      <c r="L97" s="113"/>
      <c r="M97" s="118"/>
      <c r="P97" s="119">
        <f>SUM(P98:P104)</f>
        <v>0</v>
      </c>
      <c r="R97" s="119">
        <f>SUM(R98:R104)</f>
        <v>0</v>
      </c>
      <c r="T97" s="119">
        <f>SUM(T98:T104)</f>
        <v>0</v>
      </c>
      <c r="U97" s="120"/>
      <c r="AR97" s="114" t="s">
        <v>81</v>
      </c>
      <c r="AT97" s="121" t="s">
        <v>72</v>
      </c>
      <c r="AU97" s="121" t="s">
        <v>81</v>
      </c>
      <c r="AY97" s="114" t="s">
        <v>116</v>
      </c>
      <c r="BK97" s="122">
        <f>SUM(BK98:BK104)</f>
        <v>2500000</v>
      </c>
    </row>
    <row r="98" spans="2:65" s="1" customFormat="1" ht="16.5" customHeight="1">
      <c r="B98" s="31"/>
      <c r="C98" s="125" t="s">
        <v>140</v>
      </c>
      <c r="D98" s="125" t="s">
        <v>119</v>
      </c>
      <c r="E98" s="126" t="s">
        <v>329</v>
      </c>
      <c r="F98" s="127" t="s">
        <v>328</v>
      </c>
      <c r="G98" s="128" t="s">
        <v>330</v>
      </c>
      <c r="H98" s="129">
        <v>1</v>
      </c>
      <c r="I98" s="131">
        <v>2500000</v>
      </c>
      <c r="J98" s="131">
        <f>ROUND(I98*H98,2)</f>
        <v>2500000</v>
      </c>
      <c r="K98" s="127" t="s">
        <v>19</v>
      </c>
      <c r="L98" s="31"/>
      <c r="M98" s="132" t="s">
        <v>19</v>
      </c>
      <c r="N98" s="133" t="s">
        <v>44</v>
      </c>
      <c r="P98" s="134">
        <f>O98*H98</f>
        <v>0</v>
      </c>
      <c r="Q98" s="134">
        <v>0</v>
      </c>
      <c r="R98" s="134">
        <f>Q98*H98</f>
        <v>0</v>
      </c>
      <c r="S98" s="134">
        <v>0</v>
      </c>
      <c r="T98" s="134">
        <f>S98*H98</f>
        <v>0</v>
      </c>
      <c r="U98" s="135" t="s">
        <v>19</v>
      </c>
      <c r="AR98" s="136" t="s">
        <v>123</v>
      </c>
      <c r="AT98" s="136" t="s">
        <v>119</v>
      </c>
      <c r="AU98" s="136" t="s">
        <v>83</v>
      </c>
      <c r="AY98" s="16" t="s">
        <v>116</v>
      </c>
      <c r="BE98" s="137">
        <f>IF(N98="základní",J98,0)</f>
        <v>2500000</v>
      </c>
      <c r="BF98" s="137">
        <f>IF(N98="snížená",J98,0)</f>
        <v>0</v>
      </c>
      <c r="BG98" s="137">
        <f>IF(N98="zákl. přenesená",J98,0)</f>
        <v>0</v>
      </c>
      <c r="BH98" s="137">
        <f>IF(N98="sníž. přenesená",J98,0)</f>
        <v>0</v>
      </c>
      <c r="BI98" s="137">
        <f>IF(N98="nulová",J98,0)</f>
        <v>0</v>
      </c>
      <c r="BJ98" s="16" t="s">
        <v>81</v>
      </c>
      <c r="BK98" s="137">
        <f>ROUND(I98*H98,2)</f>
        <v>2500000</v>
      </c>
      <c r="BL98" s="16" t="s">
        <v>123</v>
      </c>
      <c r="BM98" s="136" t="s">
        <v>331</v>
      </c>
    </row>
    <row r="99" spans="2:65" s="1" customFormat="1">
      <c r="B99" s="31"/>
      <c r="D99" s="138" t="s">
        <v>125</v>
      </c>
      <c r="F99" s="139" t="s">
        <v>328</v>
      </c>
      <c r="I99" s="140"/>
      <c r="L99" s="31"/>
      <c r="M99" s="141"/>
      <c r="U99" s="52"/>
      <c r="AT99" s="16" t="s">
        <v>125</v>
      </c>
      <c r="AU99" s="16" t="s">
        <v>83</v>
      </c>
    </row>
    <row r="100" spans="2:65" s="1" customFormat="1" ht="19.5">
      <c r="B100" s="31"/>
      <c r="D100" s="138" t="s">
        <v>332</v>
      </c>
      <c r="F100" s="145" t="s">
        <v>333</v>
      </c>
      <c r="I100" s="140"/>
      <c r="L100" s="31"/>
      <c r="M100" s="141"/>
      <c r="U100" s="52"/>
      <c r="AT100" s="16" t="s">
        <v>332</v>
      </c>
      <c r="AU100" s="16" t="s">
        <v>83</v>
      </c>
    </row>
    <row r="101" spans="2:65" s="12" customFormat="1">
      <c r="B101" s="146"/>
      <c r="D101" s="138" t="s">
        <v>334</v>
      </c>
      <c r="E101" s="147" t="s">
        <v>19</v>
      </c>
      <c r="F101" s="148" t="s">
        <v>335</v>
      </c>
      <c r="H101" s="147" t="s">
        <v>19</v>
      </c>
      <c r="I101" s="149"/>
      <c r="L101" s="146"/>
      <c r="M101" s="150"/>
      <c r="U101" s="151"/>
      <c r="AT101" s="147" t="s">
        <v>334</v>
      </c>
      <c r="AU101" s="147" t="s">
        <v>83</v>
      </c>
      <c r="AV101" s="12" t="s">
        <v>81</v>
      </c>
      <c r="AW101" s="12" t="s">
        <v>35</v>
      </c>
      <c r="AX101" s="12" t="s">
        <v>73</v>
      </c>
      <c r="AY101" s="147" t="s">
        <v>116</v>
      </c>
    </row>
    <row r="102" spans="2:65" s="12" customFormat="1">
      <c r="B102" s="146"/>
      <c r="D102" s="138" t="s">
        <v>334</v>
      </c>
      <c r="E102" s="147" t="s">
        <v>19</v>
      </c>
      <c r="F102" s="148" t="s">
        <v>336</v>
      </c>
      <c r="H102" s="147" t="s">
        <v>19</v>
      </c>
      <c r="I102" s="149"/>
      <c r="L102" s="146"/>
      <c r="M102" s="150"/>
      <c r="U102" s="151"/>
      <c r="AT102" s="147" t="s">
        <v>334</v>
      </c>
      <c r="AU102" s="147" t="s">
        <v>83</v>
      </c>
      <c r="AV102" s="12" t="s">
        <v>81</v>
      </c>
      <c r="AW102" s="12" t="s">
        <v>35</v>
      </c>
      <c r="AX102" s="12" t="s">
        <v>73</v>
      </c>
      <c r="AY102" s="147" t="s">
        <v>116</v>
      </c>
    </row>
    <row r="103" spans="2:65" s="12" customFormat="1">
      <c r="B103" s="146"/>
      <c r="D103" s="138" t="s">
        <v>334</v>
      </c>
      <c r="E103" s="147" t="s">
        <v>19</v>
      </c>
      <c r="F103" s="148" t="s">
        <v>337</v>
      </c>
      <c r="H103" s="147" t="s">
        <v>19</v>
      </c>
      <c r="I103" s="149"/>
      <c r="L103" s="146"/>
      <c r="M103" s="150"/>
      <c r="U103" s="151"/>
      <c r="AT103" s="147" t="s">
        <v>334</v>
      </c>
      <c r="AU103" s="147" t="s">
        <v>83</v>
      </c>
      <c r="AV103" s="12" t="s">
        <v>81</v>
      </c>
      <c r="AW103" s="12" t="s">
        <v>35</v>
      </c>
      <c r="AX103" s="12" t="s">
        <v>73</v>
      </c>
      <c r="AY103" s="147" t="s">
        <v>116</v>
      </c>
    </row>
    <row r="104" spans="2:65" s="13" customFormat="1">
      <c r="B104" s="152"/>
      <c r="D104" s="138" t="s">
        <v>334</v>
      </c>
      <c r="E104" s="153" t="s">
        <v>19</v>
      </c>
      <c r="F104" s="154" t="s">
        <v>81</v>
      </c>
      <c r="H104" s="155">
        <v>1</v>
      </c>
      <c r="I104" s="156"/>
      <c r="L104" s="152"/>
      <c r="M104" s="157"/>
      <c r="U104" s="158"/>
      <c r="AT104" s="153" t="s">
        <v>334</v>
      </c>
      <c r="AU104" s="153" t="s">
        <v>83</v>
      </c>
      <c r="AV104" s="13" t="s">
        <v>83</v>
      </c>
      <c r="AW104" s="13" t="s">
        <v>35</v>
      </c>
      <c r="AX104" s="13" t="s">
        <v>81</v>
      </c>
      <c r="AY104" s="153" t="s">
        <v>116</v>
      </c>
    </row>
    <row r="105" spans="2:65" s="11" customFormat="1" ht="25.9" customHeight="1">
      <c r="B105" s="113"/>
      <c r="D105" s="114" t="s">
        <v>72</v>
      </c>
      <c r="E105" s="115" t="s">
        <v>338</v>
      </c>
      <c r="F105" s="115" t="s">
        <v>339</v>
      </c>
      <c r="I105" s="116"/>
      <c r="J105" s="117">
        <f>BK105</f>
        <v>0</v>
      </c>
      <c r="L105" s="113"/>
      <c r="M105" s="118"/>
      <c r="P105" s="119">
        <f>P106</f>
        <v>0</v>
      </c>
      <c r="R105" s="119">
        <f>R106</f>
        <v>0</v>
      </c>
      <c r="T105" s="119">
        <f>T106</f>
        <v>0</v>
      </c>
      <c r="U105" s="120"/>
      <c r="AR105" s="114" t="s">
        <v>136</v>
      </c>
      <c r="AT105" s="121" t="s">
        <v>72</v>
      </c>
      <c r="AU105" s="121" t="s">
        <v>73</v>
      </c>
      <c r="AY105" s="114" t="s">
        <v>116</v>
      </c>
      <c r="BK105" s="122">
        <f>BK106</f>
        <v>0</v>
      </c>
    </row>
    <row r="106" spans="2:65" s="11" customFormat="1" ht="22.9" customHeight="1">
      <c r="B106" s="113"/>
      <c r="D106" s="114" t="s">
        <v>72</v>
      </c>
      <c r="E106" s="123" t="s">
        <v>340</v>
      </c>
      <c r="F106" s="123" t="s">
        <v>341</v>
      </c>
      <c r="I106" s="116"/>
      <c r="J106" s="124">
        <f>BK106</f>
        <v>0</v>
      </c>
      <c r="L106" s="113"/>
      <c r="M106" s="118"/>
      <c r="P106" s="119">
        <f>SUM(P107:P109)</f>
        <v>0</v>
      </c>
      <c r="R106" s="119">
        <f>SUM(R107:R109)</f>
        <v>0</v>
      </c>
      <c r="T106" s="119">
        <f>SUM(T107:T109)</f>
        <v>0</v>
      </c>
      <c r="U106" s="120"/>
      <c r="AR106" s="114" t="s">
        <v>136</v>
      </c>
      <c r="AT106" s="121" t="s">
        <v>72</v>
      </c>
      <c r="AU106" s="121" t="s">
        <v>81</v>
      </c>
      <c r="AY106" s="114" t="s">
        <v>116</v>
      </c>
      <c r="BK106" s="122">
        <f>SUM(BK107:BK109)</f>
        <v>0</v>
      </c>
    </row>
    <row r="107" spans="2:65" s="1" customFormat="1" ht="16.5" customHeight="1">
      <c r="B107" s="31"/>
      <c r="C107" s="125" t="s">
        <v>144</v>
      </c>
      <c r="D107" s="125" t="s">
        <v>119</v>
      </c>
      <c r="E107" s="126" t="s">
        <v>342</v>
      </c>
      <c r="F107" s="127" t="s">
        <v>343</v>
      </c>
      <c r="G107" s="128" t="s">
        <v>344</v>
      </c>
      <c r="H107" s="129">
        <v>3240</v>
      </c>
      <c r="I107" s="130"/>
      <c r="J107" s="131">
        <f>ROUND(I107*H107,2)</f>
        <v>0</v>
      </c>
      <c r="K107" s="127" t="s">
        <v>345</v>
      </c>
      <c r="L107" s="31"/>
      <c r="M107" s="132" t="s">
        <v>19</v>
      </c>
      <c r="N107" s="133" t="s">
        <v>44</v>
      </c>
      <c r="P107" s="134">
        <f>O107*H107</f>
        <v>0</v>
      </c>
      <c r="Q107" s="134">
        <v>0</v>
      </c>
      <c r="R107" s="134">
        <f>Q107*H107</f>
        <v>0</v>
      </c>
      <c r="S107" s="134">
        <v>0</v>
      </c>
      <c r="T107" s="134">
        <f>S107*H107</f>
        <v>0</v>
      </c>
      <c r="U107" s="135" t="s">
        <v>19</v>
      </c>
      <c r="AR107" s="136" t="s">
        <v>346</v>
      </c>
      <c r="AT107" s="136" t="s">
        <v>119</v>
      </c>
      <c r="AU107" s="136" t="s">
        <v>83</v>
      </c>
      <c r="AY107" s="16" t="s">
        <v>116</v>
      </c>
      <c r="BE107" s="137">
        <f>IF(N107="základní",J107,0)</f>
        <v>0</v>
      </c>
      <c r="BF107" s="137">
        <f>IF(N107="snížená",J107,0)</f>
        <v>0</v>
      </c>
      <c r="BG107" s="137">
        <f>IF(N107="zákl. přenesená",J107,0)</f>
        <v>0</v>
      </c>
      <c r="BH107" s="137">
        <f>IF(N107="sníž. přenesená",J107,0)</f>
        <v>0</v>
      </c>
      <c r="BI107" s="137">
        <f>IF(N107="nulová",J107,0)</f>
        <v>0</v>
      </c>
      <c r="BJ107" s="16" t="s">
        <v>81</v>
      </c>
      <c r="BK107" s="137">
        <f>ROUND(I107*H107,2)</f>
        <v>0</v>
      </c>
      <c r="BL107" s="16" t="s">
        <v>346</v>
      </c>
      <c r="BM107" s="136" t="s">
        <v>347</v>
      </c>
    </row>
    <row r="108" spans="2:65" s="1" customFormat="1">
      <c r="B108" s="31"/>
      <c r="D108" s="138" t="s">
        <v>125</v>
      </c>
      <c r="F108" s="139" t="s">
        <v>343</v>
      </c>
      <c r="I108" s="140"/>
      <c r="L108" s="31"/>
      <c r="M108" s="141"/>
      <c r="U108" s="52"/>
      <c r="AT108" s="16" t="s">
        <v>125</v>
      </c>
      <c r="AU108" s="16" t="s">
        <v>83</v>
      </c>
    </row>
    <row r="109" spans="2:65" s="1" customFormat="1">
      <c r="B109" s="31"/>
      <c r="D109" s="159" t="s">
        <v>348</v>
      </c>
      <c r="F109" s="160" t="s">
        <v>349</v>
      </c>
      <c r="I109" s="140"/>
      <c r="L109" s="31"/>
      <c r="M109" s="142"/>
      <c r="N109" s="143"/>
      <c r="O109" s="143"/>
      <c r="P109" s="143"/>
      <c r="Q109" s="143"/>
      <c r="R109" s="143"/>
      <c r="S109" s="143"/>
      <c r="T109" s="143"/>
      <c r="U109" s="144"/>
      <c r="AT109" s="16" t="s">
        <v>348</v>
      </c>
      <c r="AU109" s="16" t="s">
        <v>83</v>
      </c>
    </row>
    <row r="110" spans="2:65" s="1" customFormat="1" ht="6.95" customHeight="1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31"/>
    </row>
  </sheetData>
  <sheetProtection algorithmName="SHA-512" hashValue="O+c7CXb7esGcsWeH8VcFZDVSiHilptcKo0cW+Sw6nLPvRynS73NsMzt5bUjnvcjS95j9fCxHLd8I/lW2wWWIdw==" saltValue="CpoplxZo97PTfC2xsIBNUw==" spinCount="100000" sheet="1" objects="1" scenarios="1" formatColumns="0" formatRows="0" autoFilter="0"/>
  <autoFilter ref="C83:K109" xr:uid="{00000000-0009-0000-0000-000003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109" r:id="rId1" xr:uid="{00000000-0004-0000-03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Diskrétní&amp;1#_x000D_</oddHead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24"/>
  <sheetViews>
    <sheetView showGridLines="0" topLeftCell="A124" workbookViewId="0"/>
  </sheetViews>
  <sheetFormatPr defaultRowHeight="11.25"/>
  <cols>
    <col min="1" max="1" width="8.33203125" style="161" customWidth="1"/>
    <col min="2" max="2" width="1.6640625" style="161" customWidth="1"/>
    <col min="3" max="4" width="5" style="161" customWidth="1"/>
    <col min="5" max="5" width="11.6640625" style="161" customWidth="1"/>
    <col min="6" max="6" width="9.1640625" style="161" customWidth="1"/>
    <col min="7" max="7" width="5" style="161" customWidth="1"/>
    <col min="8" max="8" width="77.83203125" style="161" customWidth="1"/>
    <col min="9" max="10" width="20" style="161" customWidth="1"/>
    <col min="11" max="11" width="1.6640625" style="161" customWidth="1"/>
  </cols>
  <sheetData>
    <row r="1" spans="2:11" customFormat="1" ht="37.5" customHeight="1"/>
    <row r="2" spans="2:11" customFormat="1" ht="7.5" customHeight="1">
      <c r="B2" s="162"/>
      <c r="C2" s="163"/>
      <c r="D2" s="163"/>
      <c r="E2" s="163"/>
      <c r="F2" s="163"/>
      <c r="G2" s="163"/>
      <c r="H2" s="163"/>
      <c r="I2" s="163"/>
      <c r="J2" s="163"/>
      <c r="K2" s="164"/>
    </row>
    <row r="3" spans="2:11" s="14" customFormat="1" ht="45" customHeight="1">
      <c r="B3" s="165"/>
      <c r="C3" s="290" t="s">
        <v>350</v>
      </c>
      <c r="D3" s="290"/>
      <c r="E3" s="290"/>
      <c r="F3" s="290"/>
      <c r="G3" s="290"/>
      <c r="H3" s="290"/>
      <c r="I3" s="290"/>
      <c r="J3" s="290"/>
      <c r="K3" s="166"/>
    </row>
    <row r="4" spans="2:11" customFormat="1" ht="25.5" customHeight="1">
      <c r="B4" s="167"/>
      <c r="C4" s="295" t="s">
        <v>351</v>
      </c>
      <c r="D4" s="295"/>
      <c r="E4" s="295"/>
      <c r="F4" s="295"/>
      <c r="G4" s="295"/>
      <c r="H4" s="295"/>
      <c r="I4" s="295"/>
      <c r="J4" s="295"/>
      <c r="K4" s="168"/>
    </row>
    <row r="5" spans="2:11" customFormat="1" ht="5.25" customHeight="1">
      <c r="B5" s="167"/>
      <c r="C5" s="169"/>
      <c r="D5" s="169"/>
      <c r="E5" s="169"/>
      <c r="F5" s="169"/>
      <c r="G5" s="169"/>
      <c r="H5" s="169"/>
      <c r="I5" s="169"/>
      <c r="J5" s="169"/>
      <c r="K5" s="168"/>
    </row>
    <row r="6" spans="2:11" customFormat="1" ht="15" customHeight="1">
      <c r="B6" s="167"/>
      <c r="C6" s="294" t="s">
        <v>352</v>
      </c>
      <c r="D6" s="294"/>
      <c r="E6" s="294"/>
      <c r="F6" s="294"/>
      <c r="G6" s="294"/>
      <c r="H6" s="294"/>
      <c r="I6" s="294"/>
      <c r="J6" s="294"/>
      <c r="K6" s="168"/>
    </row>
    <row r="7" spans="2:11" customFormat="1" ht="15" customHeight="1">
      <c r="B7" s="171"/>
      <c r="C7" s="294" t="s">
        <v>353</v>
      </c>
      <c r="D7" s="294"/>
      <c r="E7" s="294"/>
      <c r="F7" s="294"/>
      <c r="G7" s="294"/>
      <c r="H7" s="294"/>
      <c r="I7" s="294"/>
      <c r="J7" s="294"/>
      <c r="K7" s="168"/>
    </row>
    <row r="8" spans="2:11" customFormat="1" ht="12.75" customHeight="1">
      <c r="B8" s="171"/>
      <c r="C8" s="170"/>
      <c r="D8" s="170"/>
      <c r="E8" s="170"/>
      <c r="F8" s="170"/>
      <c r="G8" s="170"/>
      <c r="H8" s="170"/>
      <c r="I8" s="170"/>
      <c r="J8" s="170"/>
      <c r="K8" s="168"/>
    </row>
    <row r="9" spans="2:11" customFormat="1" ht="15" customHeight="1">
      <c r="B9" s="171"/>
      <c r="C9" s="294" t="s">
        <v>354</v>
      </c>
      <c r="D9" s="294"/>
      <c r="E9" s="294"/>
      <c r="F9" s="294"/>
      <c r="G9" s="294"/>
      <c r="H9" s="294"/>
      <c r="I9" s="294"/>
      <c r="J9" s="294"/>
      <c r="K9" s="168"/>
    </row>
    <row r="10" spans="2:11" customFormat="1" ht="15" customHeight="1">
      <c r="B10" s="171"/>
      <c r="C10" s="170"/>
      <c r="D10" s="294" t="s">
        <v>355</v>
      </c>
      <c r="E10" s="294"/>
      <c r="F10" s="294"/>
      <c r="G10" s="294"/>
      <c r="H10" s="294"/>
      <c r="I10" s="294"/>
      <c r="J10" s="294"/>
      <c r="K10" s="168"/>
    </row>
    <row r="11" spans="2:11" customFormat="1" ht="15" customHeight="1">
      <c r="B11" s="171"/>
      <c r="C11" s="172"/>
      <c r="D11" s="294" t="s">
        <v>356</v>
      </c>
      <c r="E11" s="294"/>
      <c r="F11" s="294"/>
      <c r="G11" s="294"/>
      <c r="H11" s="294"/>
      <c r="I11" s="294"/>
      <c r="J11" s="294"/>
      <c r="K11" s="168"/>
    </row>
    <row r="12" spans="2:11" customFormat="1" ht="15" customHeight="1">
      <c r="B12" s="171"/>
      <c r="C12" s="172"/>
      <c r="D12" s="170"/>
      <c r="E12" s="170"/>
      <c r="F12" s="170"/>
      <c r="G12" s="170"/>
      <c r="H12" s="170"/>
      <c r="I12" s="170"/>
      <c r="J12" s="170"/>
      <c r="K12" s="168"/>
    </row>
    <row r="13" spans="2:11" customFormat="1" ht="15" customHeight="1">
      <c r="B13" s="171"/>
      <c r="C13" s="172"/>
      <c r="D13" s="173" t="s">
        <v>357</v>
      </c>
      <c r="E13" s="170"/>
      <c r="F13" s="170"/>
      <c r="G13" s="170"/>
      <c r="H13" s="170"/>
      <c r="I13" s="170"/>
      <c r="J13" s="170"/>
      <c r="K13" s="168"/>
    </row>
    <row r="14" spans="2:11" customFormat="1" ht="12.75" customHeight="1">
      <c r="B14" s="171"/>
      <c r="C14" s="172"/>
      <c r="D14" s="172"/>
      <c r="E14" s="172"/>
      <c r="F14" s="172"/>
      <c r="G14" s="172"/>
      <c r="H14" s="172"/>
      <c r="I14" s="172"/>
      <c r="J14" s="172"/>
      <c r="K14" s="168"/>
    </row>
    <row r="15" spans="2:11" customFormat="1" ht="15" customHeight="1">
      <c r="B15" s="171"/>
      <c r="C15" s="172"/>
      <c r="D15" s="294" t="s">
        <v>358</v>
      </c>
      <c r="E15" s="294"/>
      <c r="F15" s="294"/>
      <c r="G15" s="294"/>
      <c r="H15" s="294"/>
      <c r="I15" s="294"/>
      <c r="J15" s="294"/>
      <c r="K15" s="168"/>
    </row>
    <row r="16" spans="2:11" customFormat="1" ht="15" customHeight="1">
      <c r="B16" s="171"/>
      <c r="C16" s="172"/>
      <c r="D16" s="294" t="s">
        <v>359</v>
      </c>
      <c r="E16" s="294"/>
      <c r="F16" s="294"/>
      <c r="G16" s="294"/>
      <c r="H16" s="294"/>
      <c r="I16" s="294"/>
      <c r="J16" s="294"/>
      <c r="K16" s="168"/>
    </row>
    <row r="17" spans="2:11" customFormat="1" ht="15" customHeight="1">
      <c r="B17" s="171"/>
      <c r="C17" s="172"/>
      <c r="D17" s="294" t="s">
        <v>360</v>
      </c>
      <c r="E17" s="294"/>
      <c r="F17" s="294"/>
      <c r="G17" s="294"/>
      <c r="H17" s="294"/>
      <c r="I17" s="294"/>
      <c r="J17" s="294"/>
      <c r="K17" s="168"/>
    </row>
    <row r="18" spans="2:11" customFormat="1" ht="15" customHeight="1">
      <c r="B18" s="171"/>
      <c r="C18" s="172"/>
      <c r="D18" s="172"/>
      <c r="E18" s="174" t="s">
        <v>89</v>
      </c>
      <c r="F18" s="294" t="s">
        <v>361</v>
      </c>
      <c r="G18" s="294"/>
      <c r="H18" s="294"/>
      <c r="I18" s="294"/>
      <c r="J18" s="294"/>
      <c r="K18" s="168"/>
    </row>
    <row r="19" spans="2:11" customFormat="1" ht="15" customHeight="1">
      <c r="B19" s="171"/>
      <c r="C19" s="172"/>
      <c r="D19" s="172"/>
      <c r="E19" s="174" t="s">
        <v>362</v>
      </c>
      <c r="F19" s="294" t="s">
        <v>363</v>
      </c>
      <c r="G19" s="294"/>
      <c r="H19" s="294"/>
      <c r="I19" s="294"/>
      <c r="J19" s="294"/>
      <c r="K19" s="168"/>
    </row>
    <row r="20" spans="2:11" customFormat="1" ht="15" customHeight="1">
      <c r="B20" s="171"/>
      <c r="C20" s="172"/>
      <c r="D20" s="172"/>
      <c r="E20" s="174" t="s">
        <v>80</v>
      </c>
      <c r="F20" s="294" t="s">
        <v>364</v>
      </c>
      <c r="G20" s="294"/>
      <c r="H20" s="294"/>
      <c r="I20" s="294"/>
      <c r="J20" s="294"/>
      <c r="K20" s="168"/>
    </row>
    <row r="21" spans="2:11" customFormat="1" ht="15" customHeight="1">
      <c r="B21" s="171"/>
      <c r="C21" s="172"/>
      <c r="D21" s="172"/>
      <c r="E21" s="174" t="s">
        <v>365</v>
      </c>
      <c r="F21" s="294" t="s">
        <v>366</v>
      </c>
      <c r="G21" s="294"/>
      <c r="H21" s="294"/>
      <c r="I21" s="294"/>
      <c r="J21" s="294"/>
      <c r="K21" s="168"/>
    </row>
    <row r="22" spans="2:11" customFormat="1" ht="15" customHeight="1">
      <c r="B22" s="171"/>
      <c r="C22" s="172"/>
      <c r="D22" s="172"/>
      <c r="E22" s="174" t="s">
        <v>181</v>
      </c>
      <c r="F22" s="294" t="s">
        <v>182</v>
      </c>
      <c r="G22" s="294"/>
      <c r="H22" s="294"/>
      <c r="I22" s="294"/>
      <c r="J22" s="294"/>
      <c r="K22" s="168"/>
    </row>
    <row r="23" spans="2:11" customFormat="1" ht="15" customHeight="1">
      <c r="B23" s="171"/>
      <c r="C23" s="172"/>
      <c r="D23" s="172"/>
      <c r="E23" s="174" t="s">
        <v>367</v>
      </c>
      <c r="F23" s="294" t="s">
        <v>368</v>
      </c>
      <c r="G23" s="294"/>
      <c r="H23" s="294"/>
      <c r="I23" s="294"/>
      <c r="J23" s="294"/>
      <c r="K23" s="168"/>
    </row>
    <row r="24" spans="2:11" customFormat="1" ht="12.75" customHeight="1">
      <c r="B24" s="171"/>
      <c r="C24" s="172"/>
      <c r="D24" s="172"/>
      <c r="E24" s="172"/>
      <c r="F24" s="172"/>
      <c r="G24" s="172"/>
      <c r="H24" s="172"/>
      <c r="I24" s="172"/>
      <c r="J24" s="172"/>
      <c r="K24" s="168"/>
    </row>
    <row r="25" spans="2:11" customFormat="1" ht="15" customHeight="1">
      <c r="B25" s="171"/>
      <c r="C25" s="294" t="s">
        <v>369</v>
      </c>
      <c r="D25" s="294"/>
      <c r="E25" s="294"/>
      <c r="F25" s="294"/>
      <c r="G25" s="294"/>
      <c r="H25" s="294"/>
      <c r="I25" s="294"/>
      <c r="J25" s="294"/>
      <c r="K25" s="168"/>
    </row>
    <row r="26" spans="2:11" customFormat="1" ht="15" customHeight="1">
      <c r="B26" s="171"/>
      <c r="C26" s="294" t="s">
        <v>370</v>
      </c>
      <c r="D26" s="294"/>
      <c r="E26" s="294"/>
      <c r="F26" s="294"/>
      <c r="G26" s="294"/>
      <c r="H26" s="294"/>
      <c r="I26" s="294"/>
      <c r="J26" s="294"/>
      <c r="K26" s="168"/>
    </row>
    <row r="27" spans="2:11" customFormat="1" ht="15" customHeight="1">
      <c r="B27" s="171"/>
      <c r="C27" s="170"/>
      <c r="D27" s="294" t="s">
        <v>371</v>
      </c>
      <c r="E27" s="294"/>
      <c r="F27" s="294"/>
      <c r="G27" s="294"/>
      <c r="H27" s="294"/>
      <c r="I27" s="294"/>
      <c r="J27" s="294"/>
      <c r="K27" s="168"/>
    </row>
    <row r="28" spans="2:11" customFormat="1" ht="15" customHeight="1">
      <c r="B28" s="171"/>
      <c r="C28" s="172"/>
      <c r="D28" s="294" t="s">
        <v>372</v>
      </c>
      <c r="E28" s="294"/>
      <c r="F28" s="294"/>
      <c r="G28" s="294"/>
      <c r="H28" s="294"/>
      <c r="I28" s="294"/>
      <c r="J28" s="294"/>
      <c r="K28" s="168"/>
    </row>
    <row r="29" spans="2:11" customFormat="1" ht="12.75" customHeight="1">
      <c r="B29" s="171"/>
      <c r="C29" s="172"/>
      <c r="D29" s="172"/>
      <c r="E29" s="172"/>
      <c r="F29" s="172"/>
      <c r="G29" s="172"/>
      <c r="H29" s="172"/>
      <c r="I29" s="172"/>
      <c r="J29" s="172"/>
      <c r="K29" s="168"/>
    </row>
    <row r="30" spans="2:11" customFormat="1" ht="15" customHeight="1">
      <c r="B30" s="171"/>
      <c r="C30" s="172"/>
      <c r="D30" s="294" t="s">
        <v>373</v>
      </c>
      <c r="E30" s="294"/>
      <c r="F30" s="294"/>
      <c r="G30" s="294"/>
      <c r="H30" s="294"/>
      <c r="I30" s="294"/>
      <c r="J30" s="294"/>
      <c r="K30" s="168"/>
    </row>
    <row r="31" spans="2:11" customFormat="1" ht="15" customHeight="1">
      <c r="B31" s="171"/>
      <c r="C31" s="172"/>
      <c r="D31" s="294" t="s">
        <v>374</v>
      </c>
      <c r="E31" s="294"/>
      <c r="F31" s="294"/>
      <c r="G31" s="294"/>
      <c r="H31" s="294"/>
      <c r="I31" s="294"/>
      <c r="J31" s="294"/>
      <c r="K31" s="168"/>
    </row>
    <row r="32" spans="2:11" customFormat="1" ht="12.75" customHeight="1">
      <c r="B32" s="171"/>
      <c r="C32" s="172"/>
      <c r="D32" s="172"/>
      <c r="E32" s="172"/>
      <c r="F32" s="172"/>
      <c r="G32" s="172"/>
      <c r="H32" s="172"/>
      <c r="I32" s="172"/>
      <c r="J32" s="172"/>
      <c r="K32" s="168"/>
    </row>
    <row r="33" spans="2:11" customFormat="1" ht="15" customHeight="1">
      <c r="B33" s="171"/>
      <c r="C33" s="172"/>
      <c r="D33" s="294" t="s">
        <v>375</v>
      </c>
      <c r="E33" s="294"/>
      <c r="F33" s="294"/>
      <c r="G33" s="294"/>
      <c r="H33" s="294"/>
      <c r="I33" s="294"/>
      <c r="J33" s="294"/>
      <c r="K33" s="168"/>
    </row>
    <row r="34" spans="2:11" customFormat="1" ht="15" customHeight="1">
      <c r="B34" s="171"/>
      <c r="C34" s="172"/>
      <c r="D34" s="294" t="s">
        <v>376</v>
      </c>
      <c r="E34" s="294"/>
      <c r="F34" s="294"/>
      <c r="G34" s="294"/>
      <c r="H34" s="294"/>
      <c r="I34" s="294"/>
      <c r="J34" s="294"/>
      <c r="K34" s="168"/>
    </row>
    <row r="35" spans="2:11" customFormat="1" ht="15" customHeight="1">
      <c r="B35" s="171"/>
      <c r="C35" s="172"/>
      <c r="D35" s="294" t="s">
        <v>377</v>
      </c>
      <c r="E35" s="294"/>
      <c r="F35" s="294"/>
      <c r="G35" s="294"/>
      <c r="H35" s="294"/>
      <c r="I35" s="294"/>
      <c r="J35" s="294"/>
      <c r="K35" s="168"/>
    </row>
    <row r="36" spans="2:11" customFormat="1" ht="15" customHeight="1">
      <c r="B36" s="171"/>
      <c r="C36" s="172"/>
      <c r="D36" s="170"/>
      <c r="E36" s="173" t="s">
        <v>102</v>
      </c>
      <c r="F36" s="170"/>
      <c r="G36" s="294" t="s">
        <v>378</v>
      </c>
      <c r="H36" s="294"/>
      <c r="I36" s="294"/>
      <c r="J36" s="294"/>
      <c r="K36" s="168"/>
    </row>
    <row r="37" spans="2:11" customFormat="1" ht="30.75" customHeight="1">
      <c r="B37" s="171"/>
      <c r="C37" s="172"/>
      <c r="D37" s="170"/>
      <c r="E37" s="173" t="s">
        <v>379</v>
      </c>
      <c r="F37" s="170"/>
      <c r="G37" s="294" t="s">
        <v>380</v>
      </c>
      <c r="H37" s="294"/>
      <c r="I37" s="294"/>
      <c r="J37" s="294"/>
      <c r="K37" s="168"/>
    </row>
    <row r="38" spans="2:11" customFormat="1" ht="15" customHeight="1">
      <c r="B38" s="171"/>
      <c r="C38" s="172"/>
      <c r="D38" s="170"/>
      <c r="E38" s="173" t="s">
        <v>54</v>
      </c>
      <c r="F38" s="170"/>
      <c r="G38" s="294" t="s">
        <v>381</v>
      </c>
      <c r="H38" s="294"/>
      <c r="I38" s="294"/>
      <c r="J38" s="294"/>
      <c r="K38" s="168"/>
    </row>
    <row r="39" spans="2:11" customFormat="1" ht="15" customHeight="1">
      <c r="B39" s="171"/>
      <c r="C39" s="172"/>
      <c r="D39" s="170"/>
      <c r="E39" s="173" t="s">
        <v>55</v>
      </c>
      <c r="F39" s="170"/>
      <c r="G39" s="294" t="s">
        <v>382</v>
      </c>
      <c r="H39" s="294"/>
      <c r="I39" s="294"/>
      <c r="J39" s="294"/>
      <c r="K39" s="168"/>
    </row>
    <row r="40" spans="2:11" customFormat="1" ht="15" customHeight="1">
      <c r="B40" s="171"/>
      <c r="C40" s="172"/>
      <c r="D40" s="170"/>
      <c r="E40" s="173" t="s">
        <v>103</v>
      </c>
      <c r="F40" s="170"/>
      <c r="G40" s="294" t="s">
        <v>383</v>
      </c>
      <c r="H40" s="294"/>
      <c r="I40" s="294"/>
      <c r="J40" s="294"/>
      <c r="K40" s="168"/>
    </row>
    <row r="41" spans="2:11" customFormat="1" ht="15" customHeight="1">
      <c r="B41" s="171"/>
      <c r="C41" s="172"/>
      <c r="D41" s="170"/>
      <c r="E41" s="173" t="s">
        <v>104</v>
      </c>
      <c r="F41" s="170"/>
      <c r="G41" s="294" t="s">
        <v>384</v>
      </c>
      <c r="H41" s="294"/>
      <c r="I41" s="294"/>
      <c r="J41" s="294"/>
      <c r="K41" s="168"/>
    </row>
    <row r="42" spans="2:11" customFormat="1" ht="15" customHeight="1">
      <c r="B42" s="171"/>
      <c r="C42" s="172"/>
      <c r="D42" s="170"/>
      <c r="E42" s="173" t="s">
        <v>385</v>
      </c>
      <c r="F42" s="170"/>
      <c r="G42" s="294" t="s">
        <v>386</v>
      </c>
      <c r="H42" s="294"/>
      <c r="I42" s="294"/>
      <c r="J42" s="294"/>
      <c r="K42" s="168"/>
    </row>
    <row r="43" spans="2:11" customFormat="1" ht="15" customHeight="1">
      <c r="B43" s="171"/>
      <c r="C43" s="172"/>
      <c r="D43" s="170"/>
      <c r="E43" s="173"/>
      <c r="F43" s="170"/>
      <c r="G43" s="294" t="s">
        <v>387</v>
      </c>
      <c r="H43" s="294"/>
      <c r="I43" s="294"/>
      <c r="J43" s="294"/>
      <c r="K43" s="168"/>
    </row>
    <row r="44" spans="2:11" customFormat="1" ht="15" customHeight="1">
      <c r="B44" s="171"/>
      <c r="C44" s="172"/>
      <c r="D44" s="170"/>
      <c r="E44" s="173" t="s">
        <v>388</v>
      </c>
      <c r="F44" s="170"/>
      <c r="G44" s="294" t="s">
        <v>389</v>
      </c>
      <c r="H44" s="294"/>
      <c r="I44" s="294"/>
      <c r="J44" s="294"/>
      <c r="K44" s="168"/>
    </row>
    <row r="45" spans="2:11" customFormat="1" ht="15" customHeight="1">
      <c r="B45" s="171"/>
      <c r="C45" s="172"/>
      <c r="D45" s="170"/>
      <c r="E45" s="173" t="s">
        <v>106</v>
      </c>
      <c r="F45" s="170"/>
      <c r="G45" s="294" t="s">
        <v>390</v>
      </c>
      <c r="H45" s="294"/>
      <c r="I45" s="294"/>
      <c r="J45" s="294"/>
      <c r="K45" s="168"/>
    </row>
    <row r="46" spans="2:11" customFormat="1" ht="12.75" customHeight="1">
      <c r="B46" s="171"/>
      <c r="C46" s="172"/>
      <c r="D46" s="170"/>
      <c r="E46" s="170"/>
      <c r="F46" s="170"/>
      <c r="G46" s="170"/>
      <c r="H46" s="170"/>
      <c r="I46" s="170"/>
      <c r="J46" s="170"/>
      <c r="K46" s="168"/>
    </row>
    <row r="47" spans="2:11" customFormat="1" ht="15" customHeight="1">
      <c r="B47" s="171"/>
      <c r="C47" s="172"/>
      <c r="D47" s="294" t="s">
        <v>391</v>
      </c>
      <c r="E47" s="294"/>
      <c r="F47" s="294"/>
      <c r="G47" s="294"/>
      <c r="H47" s="294"/>
      <c r="I47" s="294"/>
      <c r="J47" s="294"/>
      <c r="K47" s="168"/>
    </row>
    <row r="48" spans="2:11" customFormat="1" ht="15" customHeight="1">
      <c r="B48" s="171"/>
      <c r="C48" s="172"/>
      <c r="D48" s="172"/>
      <c r="E48" s="294" t="s">
        <v>392</v>
      </c>
      <c r="F48" s="294"/>
      <c r="G48" s="294"/>
      <c r="H48" s="294"/>
      <c r="I48" s="294"/>
      <c r="J48" s="294"/>
      <c r="K48" s="168"/>
    </row>
    <row r="49" spans="2:11" customFormat="1" ht="15" customHeight="1">
      <c r="B49" s="171"/>
      <c r="C49" s="172"/>
      <c r="D49" s="172"/>
      <c r="E49" s="294" t="s">
        <v>393</v>
      </c>
      <c r="F49" s="294"/>
      <c r="G49" s="294"/>
      <c r="H49" s="294"/>
      <c r="I49" s="294"/>
      <c r="J49" s="294"/>
      <c r="K49" s="168"/>
    </row>
    <row r="50" spans="2:11" customFormat="1" ht="15" customHeight="1">
      <c r="B50" s="171"/>
      <c r="C50" s="172"/>
      <c r="D50" s="172"/>
      <c r="E50" s="294" t="s">
        <v>394</v>
      </c>
      <c r="F50" s="294"/>
      <c r="G50" s="294"/>
      <c r="H50" s="294"/>
      <c r="I50" s="294"/>
      <c r="J50" s="294"/>
      <c r="K50" s="168"/>
    </row>
    <row r="51" spans="2:11" customFormat="1" ht="15" customHeight="1">
      <c r="B51" s="171"/>
      <c r="C51" s="172"/>
      <c r="D51" s="294" t="s">
        <v>395</v>
      </c>
      <c r="E51" s="294"/>
      <c r="F51" s="294"/>
      <c r="G51" s="294"/>
      <c r="H51" s="294"/>
      <c r="I51" s="294"/>
      <c r="J51" s="294"/>
      <c r="K51" s="168"/>
    </row>
    <row r="52" spans="2:11" customFormat="1" ht="25.5" customHeight="1">
      <c r="B52" s="167"/>
      <c r="C52" s="295" t="s">
        <v>396</v>
      </c>
      <c r="D52" s="295"/>
      <c r="E52" s="295"/>
      <c r="F52" s="295"/>
      <c r="G52" s="295"/>
      <c r="H52" s="295"/>
      <c r="I52" s="295"/>
      <c r="J52" s="295"/>
      <c r="K52" s="168"/>
    </row>
    <row r="53" spans="2:11" customFormat="1" ht="5.25" customHeight="1">
      <c r="B53" s="167"/>
      <c r="C53" s="169"/>
      <c r="D53" s="169"/>
      <c r="E53" s="169"/>
      <c r="F53" s="169"/>
      <c r="G53" s="169"/>
      <c r="H53" s="169"/>
      <c r="I53" s="169"/>
      <c r="J53" s="169"/>
      <c r="K53" s="168"/>
    </row>
    <row r="54" spans="2:11" customFormat="1" ht="15" customHeight="1">
      <c r="B54" s="167"/>
      <c r="C54" s="294" t="s">
        <v>397</v>
      </c>
      <c r="D54" s="294"/>
      <c r="E54" s="294"/>
      <c r="F54" s="294"/>
      <c r="G54" s="294"/>
      <c r="H54" s="294"/>
      <c r="I54" s="294"/>
      <c r="J54" s="294"/>
      <c r="K54" s="168"/>
    </row>
    <row r="55" spans="2:11" customFormat="1" ht="15" customHeight="1">
      <c r="B55" s="167"/>
      <c r="C55" s="294" t="s">
        <v>398</v>
      </c>
      <c r="D55" s="294"/>
      <c r="E55" s="294"/>
      <c r="F55" s="294"/>
      <c r="G55" s="294"/>
      <c r="H55" s="294"/>
      <c r="I55" s="294"/>
      <c r="J55" s="294"/>
      <c r="K55" s="168"/>
    </row>
    <row r="56" spans="2:11" customFormat="1" ht="12.75" customHeight="1">
      <c r="B56" s="167"/>
      <c r="C56" s="170"/>
      <c r="D56" s="170"/>
      <c r="E56" s="170"/>
      <c r="F56" s="170"/>
      <c r="G56" s="170"/>
      <c r="H56" s="170"/>
      <c r="I56" s="170"/>
      <c r="J56" s="170"/>
      <c r="K56" s="168"/>
    </row>
    <row r="57" spans="2:11" customFormat="1" ht="15" customHeight="1">
      <c r="B57" s="167"/>
      <c r="C57" s="294" t="s">
        <v>399</v>
      </c>
      <c r="D57" s="294"/>
      <c r="E57" s="294"/>
      <c r="F57" s="294"/>
      <c r="G57" s="294"/>
      <c r="H57" s="294"/>
      <c r="I57" s="294"/>
      <c r="J57" s="294"/>
      <c r="K57" s="168"/>
    </row>
    <row r="58" spans="2:11" customFormat="1" ht="15" customHeight="1">
      <c r="B58" s="167"/>
      <c r="C58" s="172"/>
      <c r="D58" s="294" t="s">
        <v>400</v>
      </c>
      <c r="E58" s="294"/>
      <c r="F58" s="294"/>
      <c r="G58" s="294"/>
      <c r="H58" s="294"/>
      <c r="I58" s="294"/>
      <c r="J58" s="294"/>
      <c r="K58" s="168"/>
    </row>
    <row r="59" spans="2:11" customFormat="1" ht="15" customHeight="1">
      <c r="B59" s="167"/>
      <c r="C59" s="172"/>
      <c r="D59" s="294" t="s">
        <v>401</v>
      </c>
      <c r="E59" s="294"/>
      <c r="F59" s="294"/>
      <c r="G59" s="294"/>
      <c r="H59" s="294"/>
      <c r="I59" s="294"/>
      <c r="J59" s="294"/>
      <c r="K59" s="168"/>
    </row>
    <row r="60" spans="2:11" customFormat="1" ht="15" customHeight="1">
      <c r="B60" s="167"/>
      <c r="C60" s="172"/>
      <c r="D60" s="294" t="s">
        <v>402</v>
      </c>
      <c r="E60" s="294"/>
      <c r="F60" s="294"/>
      <c r="G60" s="294"/>
      <c r="H60" s="294"/>
      <c r="I60" s="294"/>
      <c r="J60" s="294"/>
      <c r="K60" s="168"/>
    </row>
    <row r="61" spans="2:11" customFormat="1" ht="15" customHeight="1">
      <c r="B61" s="167"/>
      <c r="C61" s="172"/>
      <c r="D61" s="294" t="s">
        <v>403</v>
      </c>
      <c r="E61" s="294"/>
      <c r="F61" s="294"/>
      <c r="G61" s="294"/>
      <c r="H61" s="294"/>
      <c r="I61" s="294"/>
      <c r="J61" s="294"/>
      <c r="K61" s="168"/>
    </row>
    <row r="62" spans="2:11" customFormat="1" ht="15" customHeight="1">
      <c r="B62" s="167"/>
      <c r="C62" s="172"/>
      <c r="D62" s="293" t="s">
        <v>404</v>
      </c>
      <c r="E62" s="293"/>
      <c r="F62" s="293"/>
      <c r="G62" s="293"/>
      <c r="H62" s="293"/>
      <c r="I62" s="293"/>
      <c r="J62" s="293"/>
      <c r="K62" s="168"/>
    </row>
    <row r="63" spans="2:11" customFormat="1" ht="15" customHeight="1">
      <c r="B63" s="167"/>
      <c r="C63" s="172"/>
      <c r="D63" s="294" t="s">
        <v>405</v>
      </c>
      <c r="E63" s="294"/>
      <c r="F63" s="294"/>
      <c r="G63" s="294"/>
      <c r="H63" s="294"/>
      <c r="I63" s="294"/>
      <c r="J63" s="294"/>
      <c r="K63" s="168"/>
    </row>
    <row r="64" spans="2:11" customFormat="1" ht="12.75" customHeight="1">
      <c r="B64" s="167"/>
      <c r="C64" s="172"/>
      <c r="D64" s="172"/>
      <c r="E64" s="175"/>
      <c r="F64" s="172"/>
      <c r="G64" s="172"/>
      <c r="H64" s="172"/>
      <c r="I64" s="172"/>
      <c r="J64" s="172"/>
      <c r="K64" s="168"/>
    </row>
    <row r="65" spans="2:11" customFormat="1" ht="15" customHeight="1">
      <c r="B65" s="167"/>
      <c r="C65" s="172"/>
      <c r="D65" s="294" t="s">
        <v>406</v>
      </c>
      <c r="E65" s="294"/>
      <c r="F65" s="294"/>
      <c r="G65" s="294"/>
      <c r="H65" s="294"/>
      <c r="I65" s="294"/>
      <c r="J65" s="294"/>
      <c r="K65" s="168"/>
    </row>
    <row r="66" spans="2:11" customFormat="1" ht="15" customHeight="1">
      <c r="B66" s="167"/>
      <c r="C66" s="172"/>
      <c r="D66" s="293" t="s">
        <v>407</v>
      </c>
      <c r="E66" s="293"/>
      <c r="F66" s="293"/>
      <c r="G66" s="293"/>
      <c r="H66" s="293"/>
      <c r="I66" s="293"/>
      <c r="J66" s="293"/>
      <c r="K66" s="168"/>
    </row>
    <row r="67" spans="2:11" customFormat="1" ht="15" customHeight="1">
      <c r="B67" s="167"/>
      <c r="C67" s="172"/>
      <c r="D67" s="294" t="s">
        <v>408</v>
      </c>
      <c r="E67" s="294"/>
      <c r="F67" s="294"/>
      <c r="G67" s="294"/>
      <c r="H67" s="294"/>
      <c r="I67" s="294"/>
      <c r="J67" s="294"/>
      <c r="K67" s="168"/>
    </row>
    <row r="68" spans="2:11" customFormat="1" ht="15" customHeight="1">
      <c r="B68" s="167"/>
      <c r="C68" s="172"/>
      <c r="D68" s="294" t="s">
        <v>409</v>
      </c>
      <c r="E68" s="294"/>
      <c r="F68" s="294"/>
      <c r="G68" s="294"/>
      <c r="H68" s="294"/>
      <c r="I68" s="294"/>
      <c r="J68" s="294"/>
      <c r="K68" s="168"/>
    </row>
    <row r="69" spans="2:11" customFormat="1" ht="15" customHeight="1">
      <c r="B69" s="167"/>
      <c r="C69" s="172"/>
      <c r="D69" s="294" t="s">
        <v>410</v>
      </c>
      <c r="E69" s="294"/>
      <c r="F69" s="294"/>
      <c r="G69" s="294"/>
      <c r="H69" s="294"/>
      <c r="I69" s="294"/>
      <c r="J69" s="294"/>
      <c r="K69" s="168"/>
    </row>
    <row r="70" spans="2:11" customFormat="1" ht="15" customHeight="1">
      <c r="B70" s="167"/>
      <c r="C70" s="172"/>
      <c r="D70" s="294" t="s">
        <v>411</v>
      </c>
      <c r="E70" s="294"/>
      <c r="F70" s="294"/>
      <c r="G70" s="294"/>
      <c r="H70" s="294"/>
      <c r="I70" s="294"/>
      <c r="J70" s="294"/>
      <c r="K70" s="168"/>
    </row>
    <row r="71" spans="2:11" customFormat="1" ht="12.75" customHeight="1">
      <c r="B71" s="176"/>
      <c r="C71" s="177"/>
      <c r="D71" s="177"/>
      <c r="E71" s="177"/>
      <c r="F71" s="177"/>
      <c r="G71" s="177"/>
      <c r="H71" s="177"/>
      <c r="I71" s="177"/>
      <c r="J71" s="177"/>
      <c r="K71" s="178"/>
    </row>
    <row r="72" spans="2:11" customFormat="1" ht="18.75" customHeight="1">
      <c r="B72" s="179"/>
      <c r="C72" s="179"/>
      <c r="D72" s="179"/>
      <c r="E72" s="179"/>
      <c r="F72" s="179"/>
      <c r="G72" s="179"/>
      <c r="H72" s="179"/>
      <c r="I72" s="179"/>
      <c r="J72" s="179"/>
      <c r="K72" s="180"/>
    </row>
    <row r="73" spans="2:11" customFormat="1" ht="18.75" customHeight="1">
      <c r="B73" s="180"/>
      <c r="C73" s="180"/>
      <c r="D73" s="180"/>
      <c r="E73" s="180"/>
      <c r="F73" s="180"/>
      <c r="G73" s="180"/>
      <c r="H73" s="180"/>
      <c r="I73" s="180"/>
      <c r="J73" s="180"/>
      <c r="K73" s="180"/>
    </row>
    <row r="74" spans="2:11" customFormat="1" ht="7.5" customHeight="1">
      <c r="B74" s="181"/>
      <c r="C74" s="182"/>
      <c r="D74" s="182"/>
      <c r="E74" s="182"/>
      <c r="F74" s="182"/>
      <c r="G74" s="182"/>
      <c r="H74" s="182"/>
      <c r="I74" s="182"/>
      <c r="J74" s="182"/>
      <c r="K74" s="183"/>
    </row>
    <row r="75" spans="2:11" customFormat="1" ht="45" customHeight="1">
      <c r="B75" s="184"/>
      <c r="C75" s="292" t="s">
        <v>412</v>
      </c>
      <c r="D75" s="292"/>
      <c r="E75" s="292"/>
      <c r="F75" s="292"/>
      <c r="G75" s="292"/>
      <c r="H75" s="292"/>
      <c r="I75" s="292"/>
      <c r="J75" s="292"/>
      <c r="K75" s="185"/>
    </row>
    <row r="76" spans="2:11" customFormat="1" ht="17.25" customHeight="1">
      <c r="B76" s="184"/>
      <c r="C76" s="186" t="s">
        <v>413</v>
      </c>
      <c r="D76" s="186"/>
      <c r="E76" s="186"/>
      <c r="F76" s="186" t="s">
        <v>414</v>
      </c>
      <c r="G76" s="187"/>
      <c r="H76" s="186" t="s">
        <v>55</v>
      </c>
      <c r="I76" s="186" t="s">
        <v>58</v>
      </c>
      <c r="J76" s="186" t="s">
        <v>415</v>
      </c>
      <c r="K76" s="185"/>
    </row>
    <row r="77" spans="2:11" customFormat="1" ht="17.25" customHeight="1">
      <c r="B77" s="184"/>
      <c r="C77" s="188" t="s">
        <v>416</v>
      </c>
      <c r="D77" s="188"/>
      <c r="E77" s="188"/>
      <c r="F77" s="189" t="s">
        <v>417</v>
      </c>
      <c r="G77" s="190"/>
      <c r="H77" s="188"/>
      <c r="I77" s="188"/>
      <c r="J77" s="188" t="s">
        <v>418</v>
      </c>
      <c r="K77" s="185"/>
    </row>
    <row r="78" spans="2:11" customFormat="1" ht="5.25" customHeight="1">
      <c r="B78" s="184"/>
      <c r="C78" s="191"/>
      <c r="D78" s="191"/>
      <c r="E78" s="191"/>
      <c r="F78" s="191"/>
      <c r="G78" s="192"/>
      <c r="H78" s="191"/>
      <c r="I78" s="191"/>
      <c r="J78" s="191"/>
      <c r="K78" s="185"/>
    </row>
    <row r="79" spans="2:11" customFormat="1" ht="15" customHeight="1">
      <c r="B79" s="184"/>
      <c r="C79" s="173" t="s">
        <v>54</v>
      </c>
      <c r="D79" s="193"/>
      <c r="E79" s="193"/>
      <c r="F79" s="194" t="s">
        <v>419</v>
      </c>
      <c r="G79" s="195"/>
      <c r="H79" s="173" t="s">
        <v>420</v>
      </c>
      <c r="I79" s="173" t="s">
        <v>421</v>
      </c>
      <c r="J79" s="173">
        <v>20</v>
      </c>
      <c r="K79" s="185"/>
    </row>
    <row r="80" spans="2:11" customFormat="1" ht="15" customHeight="1">
      <c r="B80" s="184"/>
      <c r="C80" s="173" t="s">
        <v>422</v>
      </c>
      <c r="D80" s="173"/>
      <c r="E80" s="173"/>
      <c r="F80" s="194" t="s">
        <v>419</v>
      </c>
      <c r="G80" s="195"/>
      <c r="H80" s="173" t="s">
        <v>423</v>
      </c>
      <c r="I80" s="173" t="s">
        <v>421</v>
      </c>
      <c r="J80" s="173">
        <v>120</v>
      </c>
      <c r="K80" s="185"/>
    </row>
    <row r="81" spans="2:11" customFormat="1" ht="15" customHeight="1">
      <c r="B81" s="196"/>
      <c r="C81" s="173" t="s">
        <v>424</v>
      </c>
      <c r="D81" s="173"/>
      <c r="E81" s="173"/>
      <c r="F81" s="194" t="s">
        <v>425</v>
      </c>
      <c r="G81" s="195"/>
      <c r="H81" s="173" t="s">
        <v>426</v>
      </c>
      <c r="I81" s="173" t="s">
        <v>421</v>
      </c>
      <c r="J81" s="173">
        <v>50</v>
      </c>
      <c r="K81" s="185"/>
    </row>
    <row r="82" spans="2:11" customFormat="1" ht="15" customHeight="1">
      <c r="B82" s="196"/>
      <c r="C82" s="173" t="s">
        <v>427</v>
      </c>
      <c r="D82" s="173"/>
      <c r="E82" s="173"/>
      <c r="F82" s="194" t="s">
        <v>419</v>
      </c>
      <c r="G82" s="195"/>
      <c r="H82" s="173" t="s">
        <v>428</v>
      </c>
      <c r="I82" s="173" t="s">
        <v>429</v>
      </c>
      <c r="J82" s="173"/>
      <c r="K82" s="185"/>
    </row>
    <row r="83" spans="2:11" customFormat="1" ht="15" customHeight="1">
      <c r="B83" s="196"/>
      <c r="C83" s="173" t="s">
        <v>430</v>
      </c>
      <c r="D83" s="173"/>
      <c r="E83" s="173"/>
      <c r="F83" s="194" t="s">
        <v>425</v>
      </c>
      <c r="G83" s="173"/>
      <c r="H83" s="173" t="s">
        <v>431</v>
      </c>
      <c r="I83" s="173" t="s">
        <v>421</v>
      </c>
      <c r="J83" s="173">
        <v>15</v>
      </c>
      <c r="K83" s="185"/>
    </row>
    <row r="84" spans="2:11" customFormat="1" ht="15" customHeight="1">
      <c r="B84" s="196"/>
      <c r="C84" s="173" t="s">
        <v>432</v>
      </c>
      <c r="D84" s="173"/>
      <c r="E84" s="173"/>
      <c r="F84" s="194" t="s">
        <v>425</v>
      </c>
      <c r="G84" s="173"/>
      <c r="H84" s="173" t="s">
        <v>433</v>
      </c>
      <c r="I84" s="173" t="s">
        <v>421</v>
      </c>
      <c r="J84" s="173">
        <v>15</v>
      </c>
      <c r="K84" s="185"/>
    </row>
    <row r="85" spans="2:11" customFormat="1" ht="15" customHeight="1">
      <c r="B85" s="196"/>
      <c r="C85" s="173" t="s">
        <v>434</v>
      </c>
      <c r="D85" s="173"/>
      <c r="E85" s="173"/>
      <c r="F85" s="194" t="s">
        <v>425</v>
      </c>
      <c r="G85" s="173"/>
      <c r="H85" s="173" t="s">
        <v>435</v>
      </c>
      <c r="I85" s="173" t="s">
        <v>421</v>
      </c>
      <c r="J85" s="173">
        <v>20</v>
      </c>
      <c r="K85" s="185"/>
    </row>
    <row r="86" spans="2:11" customFormat="1" ht="15" customHeight="1">
      <c r="B86" s="196"/>
      <c r="C86" s="173" t="s">
        <v>436</v>
      </c>
      <c r="D86" s="173"/>
      <c r="E86" s="173"/>
      <c r="F86" s="194" t="s">
        <v>425</v>
      </c>
      <c r="G86" s="173"/>
      <c r="H86" s="173" t="s">
        <v>437</v>
      </c>
      <c r="I86" s="173" t="s">
        <v>421</v>
      </c>
      <c r="J86" s="173">
        <v>20</v>
      </c>
      <c r="K86" s="185"/>
    </row>
    <row r="87" spans="2:11" customFormat="1" ht="15" customHeight="1">
      <c r="B87" s="196"/>
      <c r="C87" s="173" t="s">
        <v>438</v>
      </c>
      <c r="D87" s="173"/>
      <c r="E87" s="173"/>
      <c r="F87" s="194" t="s">
        <v>425</v>
      </c>
      <c r="G87" s="195"/>
      <c r="H87" s="173" t="s">
        <v>439</v>
      </c>
      <c r="I87" s="173" t="s">
        <v>421</v>
      </c>
      <c r="J87" s="173">
        <v>50</v>
      </c>
      <c r="K87" s="185"/>
    </row>
    <row r="88" spans="2:11" customFormat="1" ht="15" customHeight="1">
      <c r="B88" s="196"/>
      <c r="C88" s="173" t="s">
        <v>440</v>
      </c>
      <c r="D88" s="173"/>
      <c r="E88" s="173"/>
      <c r="F88" s="194" t="s">
        <v>425</v>
      </c>
      <c r="G88" s="195"/>
      <c r="H88" s="173" t="s">
        <v>441</v>
      </c>
      <c r="I88" s="173" t="s">
        <v>421</v>
      </c>
      <c r="J88" s="173">
        <v>20</v>
      </c>
      <c r="K88" s="185"/>
    </row>
    <row r="89" spans="2:11" customFormat="1" ht="15" customHeight="1">
      <c r="B89" s="196"/>
      <c r="C89" s="173" t="s">
        <v>442</v>
      </c>
      <c r="D89" s="173"/>
      <c r="E89" s="173"/>
      <c r="F89" s="194" t="s">
        <v>425</v>
      </c>
      <c r="G89" s="195"/>
      <c r="H89" s="173" t="s">
        <v>443</v>
      </c>
      <c r="I89" s="173" t="s">
        <v>421</v>
      </c>
      <c r="J89" s="173">
        <v>20</v>
      </c>
      <c r="K89" s="185"/>
    </row>
    <row r="90" spans="2:11" customFormat="1" ht="15" customHeight="1">
      <c r="B90" s="196"/>
      <c r="C90" s="173" t="s">
        <v>444</v>
      </c>
      <c r="D90" s="173"/>
      <c r="E90" s="173"/>
      <c r="F90" s="194" t="s">
        <v>425</v>
      </c>
      <c r="G90" s="195"/>
      <c r="H90" s="173" t="s">
        <v>445</v>
      </c>
      <c r="I90" s="173" t="s">
        <v>421</v>
      </c>
      <c r="J90" s="173">
        <v>50</v>
      </c>
      <c r="K90" s="185"/>
    </row>
    <row r="91" spans="2:11" customFormat="1" ht="15" customHeight="1">
      <c r="B91" s="196"/>
      <c r="C91" s="173" t="s">
        <v>446</v>
      </c>
      <c r="D91" s="173"/>
      <c r="E91" s="173"/>
      <c r="F91" s="194" t="s">
        <v>425</v>
      </c>
      <c r="G91" s="195"/>
      <c r="H91" s="173" t="s">
        <v>446</v>
      </c>
      <c r="I91" s="173" t="s">
        <v>421</v>
      </c>
      <c r="J91" s="173">
        <v>50</v>
      </c>
      <c r="K91" s="185"/>
    </row>
    <row r="92" spans="2:11" customFormat="1" ht="15" customHeight="1">
      <c r="B92" s="196"/>
      <c r="C92" s="173" t="s">
        <v>447</v>
      </c>
      <c r="D92" s="173"/>
      <c r="E92" s="173"/>
      <c r="F92" s="194" t="s">
        <v>425</v>
      </c>
      <c r="G92" s="195"/>
      <c r="H92" s="173" t="s">
        <v>448</v>
      </c>
      <c r="I92" s="173" t="s">
        <v>421</v>
      </c>
      <c r="J92" s="173">
        <v>255</v>
      </c>
      <c r="K92" s="185"/>
    </row>
    <row r="93" spans="2:11" customFormat="1" ht="15" customHeight="1">
      <c r="B93" s="196"/>
      <c r="C93" s="173" t="s">
        <v>449</v>
      </c>
      <c r="D93" s="173"/>
      <c r="E93" s="173"/>
      <c r="F93" s="194" t="s">
        <v>419</v>
      </c>
      <c r="G93" s="195"/>
      <c r="H93" s="173" t="s">
        <v>450</v>
      </c>
      <c r="I93" s="173" t="s">
        <v>451</v>
      </c>
      <c r="J93" s="173"/>
      <c r="K93" s="185"/>
    </row>
    <row r="94" spans="2:11" customFormat="1" ht="15" customHeight="1">
      <c r="B94" s="196"/>
      <c r="C94" s="173" t="s">
        <v>452</v>
      </c>
      <c r="D94" s="173"/>
      <c r="E94" s="173"/>
      <c r="F94" s="194" t="s">
        <v>419</v>
      </c>
      <c r="G94" s="195"/>
      <c r="H94" s="173" t="s">
        <v>453</v>
      </c>
      <c r="I94" s="173" t="s">
        <v>454</v>
      </c>
      <c r="J94" s="173"/>
      <c r="K94" s="185"/>
    </row>
    <row r="95" spans="2:11" customFormat="1" ht="15" customHeight="1">
      <c r="B95" s="196"/>
      <c r="C95" s="173" t="s">
        <v>455</v>
      </c>
      <c r="D95" s="173"/>
      <c r="E95" s="173"/>
      <c r="F95" s="194" t="s">
        <v>419</v>
      </c>
      <c r="G95" s="195"/>
      <c r="H95" s="173" t="s">
        <v>455</v>
      </c>
      <c r="I95" s="173" t="s">
        <v>454</v>
      </c>
      <c r="J95" s="173"/>
      <c r="K95" s="185"/>
    </row>
    <row r="96" spans="2:11" customFormat="1" ht="15" customHeight="1">
      <c r="B96" s="196"/>
      <c r="C96" s="173" t="s">
        <v>39</v>
      </c>
      <c r="D96" s="173"/>
      <c r="E96" s="173"/>
      <c r="F96" s="194" t="s">
        <v>419</v>
      </c>
      <c r="G96" s="195"/>
      <c r="H96" s="173" t="s">
        <v>456</v>
      </c>
      <c r="I96" s="173" t="s">
        <v>454</v>
      </c>
      <c r="J96" s="173"/>
      <c r="K96" s="185"/>
    </row>
    <row r="97" spans="2:11" customFormat="1" ht="15" customHeight="1">
      <c r="B97" s="196"/>
      <c r="C97" s="173" t="s">
        <v>49</v>
      </c>
      <c r="D97" s="173"/>
      <c r="E97" s="173"/>
      <c r="F97" s="194" t="s">
        <v>419</v>
      </c>
      <c r="G97" s="195"/>
      <c r="H97" s="173" t="s">
        <v>457</v>
      </c>
      <c r="I97" s="173" t="s">
        <v>454</v>
      </c>
      <c r="J97" s="173"/>
      <c r="K97" s="185"/>
    </row>
    <row r="98" spans="2:11" customFormat="1" ht="15" customHeight="1">
      <c r="B98" s="197"/>
      <c r="C98" s="198"/>
      <c r="D98" s="198"/>
      <c r="E98" s="198"/>
      <c r="F98" s="198"/>
      <c r="G98" s="198"/>
      <c r="H98" s="198"/>
      <c r="I98" s="198"/>
      <c r="J98" s="198"/>
      <c r="K98" s="199"/>
    </row>
    <row r="99" spans="2:11" customFormat="1" ht="18.75" customHeight="1">
      <c r="B99" s="200"/>
      <c r="C99" s="201"/>
      <c r="D99" s="201"/>
      <c r="E99" s="201"/>
      <c r="F99" s="201"/>
      <c r="G99" s="201"/>
      <c r="H99" s="201"/>
      <c r="I99" s="201"/>
      <c r="J99" s="201"/>
      <c r="K99" s="200"/>
    </row>
    <row r="100" spans="2:11" customFormat="1" ht="18.75" customHeight="1">
      <c r="B100" s="180"/>
      <c r="C100" s="180"/>
      <c r="D100" s="180"/>
      <c r="E100" s="180"/>
      <c r="F100" s="180"/>
      <c r="G100" s="180"/>
      <c r="H100" s="180"/>
      <c r="I100" s="180"/>
      <c r="J100" s="180"/>
      <c r="K100" s="180"/>
    </row>
    <row r="101" spans="2:11" customFormat="1" ht="7.5" customHeight="1">
      <c r="B101" s="181"/>
      <c r="C101" s="182"/>
      <c r="D101" s="182"/>
      <c r="E101" s="182"/>
      <c r="F101" s="182"/>
      <c r="G101" s="182"/>
      <c r="H101" s="182"/>
      <c r="I101" s="182"/>
      <c r="J101" s="182"/>
      <c r="K101" s="183"/>
    </row>
    <row r="102" spans="2:11" customFormat="1" ht="45" customHeight="1">
      <c r="B102" s="184"/>
      <c r="C102" s="292" t="s">
        <v>458</v>
      </c>
      <c r="D102" s="292"/>
      <c r="E102" s="292"/>
      <c r="F102" s="292"/>
      <c r="G102" s="292"/>
      <c r="H102" s="292"/>
      <c r="I102" s="292"/>
      <c r="J102" s="292"/>
      <c r="K102" s="185"/>
    </row>
    <row r="103" spans="2:11" customFormat="1" ht="17.25" customHeight="1">
      <c r="B103" s="184"/>
      <c r="C103" s="186" t="s">
        <v>413</v>
      </c>
      <c r="D103" s="186"/>
      <c r="E103" s="186"/>
      <c r="F103" s="186" t="s">
        <v>414</v>
      </c>
      <c r="G103" s="187"/>
      <c r="H103" s="186" t="s">
        <v>55</v>
      </c>
      <c r="I103" s="186" t="s">
        <v>58</v>
      </c>
      <c r="J103" s="186" t="s">
        <v>415</v>
      </c>
      <c r="K103" s="185"/>
    </row>
    <row r="104" spans="2:11" customFormat="1" ht="17.25" customHeight="1">
      <c r="B104" s="184"/>
      <c r="C104" s="188" t="s">
        <v>416</v>
      </c>
      <c r="D104" s="188"/>
      <c r="E104" s="188"/>
      <c r="F104" s="189" t="s">
        <v>417</v>
      </c>
      <c r="G104" s="190"/>
      <c r="H104" s="188"/>
      <c r="I104" s="188"/>
      <c r="J104" s="188" t="s">
        <v>418</v>
      </c>
      <c r="K104" s="185"/>
    </row>
    <row r="105" spans="2:11" customFormat="1" ht="5.25" customHeight="1">
      <c r="B105" s="184"/>
      <c r="C105" s="186"/>
      <c r="D105" s="186"/>
      <c r="E105" s="186"/>
      <c r="F105" s="186"/>
      <c r="G105" s="202"/>
      <c r="H105" s="186"/>
      <c r="I105" s="186"/>
      <c r="J105" s="186"/>
      <c r="K105" s="185"/>
    </row>
    <row r="106" spans="2:11" customFormat="1" ht="15" customHeight="1">
      <c r="B106" s="184"/>
      <c r="C106" s="173" t="s">
        <v>54</v>
      </c>
      <c r="D106" s="193"/>
      <c r="E106" s="193"/>
      <c r="F106" s="194" t="s">
        <v>419</v>
      </c>
      <c r="G106" s="173"/>
      <c r="H106" s="173" t="s">
        <v>459</v>
      </c>
      <c r="I106" s="173" t="s">
        <v>421</v>
      </c>
      <c r="J106" s="173">
        <v>20</v>
      </c>
      <c r="K106" s="185"/>
    </row>
    <row r="107" spans="2:11" customFormat="1" ht="15" customHeight="1">
      <c r="B107" s="184"/>
      <c r="C107" s="173" t="s">
        <v>422</v>
      </c>
      <c r="D107" s="173"/>
      <c r="E107" s="173"/>
      <c r="F107" s="194" t="s">
        <v>419</v>
      </c>
      <c r="G107" s="173"/>
      <c r="H107" s="173" t="s">
        <v>459</v>
      </c>
      <c r="I107" s="173" t="s">
        <v>421</v>
      </c>
      <c r="J107" s="173">
        <v>120</v>
      </c>
      <c r="K107" s="185"/>
    </row>
    <row r="108" spans="2:11" customFormat="1" ht="15" customHeight="1">
      <c r="B108" s="196"/>
      <c r="C108" s="173" t="s">
        <v>424</v>
      </c>
      <c r="D108" s="173"/>
      <c r="E108" s="173"/>
      <c r="F108" s="194" t="s">
        <v>425</v>
      </c>
      <c r="G108" s="173"/>
      <c r="H108" s="173" t="s">
        <v>459</v>
      </c>
      <c r="I108" s="173" t="s">
        <v>421</v>
      </c>
      <c r="J108" s="173">
        <v>50</v>
      </c>
      <c r="K108" s="185"/>
    </row>
    <row r="109" spans="2:11" customFormat="1" ht="15" customHeight="1">
      <c r="B109" s="196"/>
      <c r="C109" s="173" t="s">
        <v>427</v>
      </c>
      <c r="D109" s="173"/>
      <c r="E109" s="173"/>
      <c r="F109" s="194" t="s">
        <v>419</v>
      </c>
      <c r="G109" s="173"/>
      <c r="H109" s="173" t="s">
        <v>459</v>
      </c>
      <c r="I109" s="173" t="s">
        <v>429</v>
      </c>
      <c r="J109" s="173"/>
      <c r="K109" s="185"/>
    </row>
    <row r="110" spans="2:11" customFormat="1" ht="15" customHeight="1">
      <c r="B110" s="196"/>
      <c r="C110" s="173" t="s">
        <v>438</v>
      </c>
      <c r="D110" s="173"/>
      <c r="E110" s="173"/>
      <c r="F110" s="194" t="s">
        <v>425</v>
      </c>
      <c r="G110" s="173"/>
      <c r="H110" s="173" t="s">
        <v>459</v>
      </c>
      <c r="I110" s="173" t="s">
        <v>421</v>
      </c>
      <c r="J110" s="173">
        <v>50</v>
      </c>
      <c r="K110" s="185"/>
    </row>
    <row r="111" spans="2:11" customFormat="1" ht="15" customHeight="1">
      <c r="B111" s="196"/>
      <c r="C111" s="173" t="s">
        <v>446</v>
      </c>
      <c r="D111" s="173"/>
      <c r="E111" s="173"/>
      <c r="F111" s="194" t="s">
        <v>425</v>
      </c>
      <c r="G111" s="173"/>
      <c r="H111" s="173" t="s">
        <v>459</v>
      </c>
      <c r="I111" s="173" t="s">
        <v>421</v>
      </c>
      <c r="J111" s="173">
        <v>50</v>
      </c>
      <c r="K111" s="185"/>
    </row>
    <row r="112" spans="2:11" customFormat="1" ht="15" customHeight="1">
      <c r="B112" s="196"/>
      <c r="C112" s="173" t="s">
        <v>444</v>
      </c>
      <c r="D112" s="173"/>
      <c r="E112" s="173"/>
      <c r="F112" s="194" t="s">
        <v>425</v>
      </c>
      <c r="G112" s="173"/>
      <c r="H112" s="173" t="s">
        <v>459</v>
      </c>
      <c r="I112" s="173" t="s">
        <v>421</v>
      </c>
      <c r="J112" s="173">
        <v>50</v>
      </c>
      <c r="K112" s="185"/>
    </row>
    <row r="113" spans="2:11" customFormat="1" ht="15" customHeight="1">
      <c r="B113" s="196"/>
      <c r="C113" s="173" t="s">
        <v>54</v>
      </c>
      <c r="D113" s="173"/>
      <c r="E113" s="173"/>
      <c r="F113" s="194" t="s">
        <v>419</v>
      </c>
      <c r="G113" s="173"/>
      <c r="H113" s="173" t="s">
        <v>460</v>
      </c>
      <c r="I113" s="173" t="s">
        <v>421</v>
      </c>
      <c r="J113" s="173">
        <v>20</v>
      </c>
      <c r="K113" s="185"/>
    </row>
    <row r="114" spans="2:11" customFormat="1" ht="15" customHeight="1">
      <c r="B114" s="196"/>
      <c r="C114" s="173" t="s">
        <v>461</v>
      </c>
      <c r="D114" s="173"/>
      <c r="E114" s="173"/>
      <c r="F114" s="194" t="s">
        <v>419</v>
      </c>
      <c r="G114" s="173"/>
      <c r="H114" s="173" t="s">
        <v>462</v>
      </c>
      <c r="I114" s="173" t="s">
        <v>421</v>
      </c>
      <c r="J114" s="173">
        <v>120</v>
      </c>
      <c r="K114" s="185"/>
    </row>
    <row r="115" spans="2:11" customFormat="1" ht="15" customHeight="1">
      <c r="B115" s="196"/>
      <c r="C115" s="173" t="s">
        <v>39</v>
      </c>
      <c r="D115" s="173"/>
      <c r="E115" s="173"/>
      <c r="F115" s="194" t="s">
        <v>419</v>
      </c>
      <c r="G115" s="173"/>
      <c r="H115" s="173" t="s">
        <v>463</v>
      </c>
      <c r="I115" s="173" t="s">
        <v>454</v>
      </c>
      <c r="J115" s="173"/>
      <c r="K115" s="185"/>
    </row>
    <row r="116" spans="2:11" customFormat="1" ht="15" customHeight="1">
      <c r="B116" s="196"/>
      <c r="C116" s="173" t="s">
        <v>49</v>
      </c>
      <c r="D116" s="173"/>
      <c r="E116" s="173"/>
      <c r="F116" s="194" t="s">
        <v>419</v>
      </c>
      <c r="G116" s="173"/>
      <c r="H116" s="173" t="s">
        <v>464</v>
      </c>
      <c r="I116" s="173" t="s">
        <v>454</v>
      </c>
      <c r="J116" s="173"/>
      <c r="K116" s="185"/>
    </row>
    <row r="117" spans="2:11" customFormat="1" ht="15" customHeight="1">
      <c r="B117" s="196"/>
      <c r="C117" s="173" t="s">
        <v>58</v>
      </c>
      <c r="D117" s="173"/>
      <c r="E117" s="173"/>
      <c r="F117" s="194" t="s">
        <v>419</v>
      </c>
      <c r="G117" s="173"/>
      <c r="H117" s="173" t="s">
        <v>465</v>
      </c>
      <c r="I117" s="173" t="s">
        <v>466</v>
      </c>
      <c r="J117" s="173"/>
      <c r="K117" s="185"/>
    </row>
    <row r="118" spans="2:11" customFormat="1" ht="15" customHeight="1">
      <c r="B118" s="197"/>
      <c r="C118" s="203"/>
      <c r="D118" s="203"/>
      <c r="E118" s="203"/>
      <c r="F118" s="203"/>
      <c r="G118" s="203"/>
      <c r="H118" s="203"/>
      <c r="I118" s="203"/>
      <c r="J118" s="203"/>
      <c r="K118" s="199"/>
    </row>
    <row r="119" spans="2:11" customFormat="1" ht="18.75" customHeight="1">
      <c r="B119" s="204"/>
      <c r="C119" s="205"/>
      <c r="D119" s="205"/>
      <c r="E119" s="205"/>
      <c r="F119" s="206"/>
      <c r="G119" s="205"/>
      <c r="H119" s="205"/>
      <c r="I119" s="205"/>
      <c r="J119" s="205"/>
      <c r="K119" s="204"/>
    </row>
    <row r="120" spans="2:11" customFormat="1" ht="18.75" customHeight="1">
      <c r="B120" s="180"/>
      <c r="C120" s="180"/>
      <c r="D120" s="180"/>
      <c r="E120" s="180"/>
      <c r="F120" s="180"/>
      <c r="G120" s="180"/>
      <c r="H120" s="180"/>
      <c r="I120" s="180"/>
      <c r="J120" s="180"/>
      <c r="K120" s="180"/>
    </row>
    <row r="121" spans="2:11" customFormat="1" ht="7.5" customHeight="1">
      <c r="B121" s="207"/>
      <c r="C121" s="208"/>
      <c r="D121" s="208"/>
      <c r="E121" s="208"/>
      <c r="F121" s="208"/>
      <c r="G121" s="208"/>
      <c r="H121" s="208"/>
      <c r="I121" s="208"/>
      <c r="J121" s="208"/>
      <c r="K121" s="209"/>
    </row>
    <row r="122" spans="2:11" customFormat="1" ht="45" customHeight="1">
      <c r="B122" s="210"/>
      <c r="C122" s="290" t="s">
        <v>467</v>
      </c>
      <c r="D122" s="290"/>
      <c r="E122" s="290"/>
      <c r="F122" s="290"/>
      <c r="G122" s="290"/>
      <c r="H122" s="290"/>
      <c r="I122" s="290"/>
      <c r="J122" s="290"/>
      <c r="K122" s="211"/>
    </row>
    <row r="123" spans="2:11" customFormat="1" ht="17.25" customHeight="1">
      <c r="B123" s="212"/>
      <c r="C123" s="186" t="s">
        <v>413</v>
      </c>
      <c r="D123" s="186"/>
      <c r="E123" s="186"/>
      <c r="F123" s="186" t="s">
        <v>414</v>
      </c>
      <c r="G123" s="187"/>
      <c r="H123" s="186" t="s">
        <v>55</v>
      </c>
      <c r="I123" s="186" t="s">
        <v>58</v>
      </c>
      <c r="J123" s="186" t="s">
        <v>415</v>
      </c>
      <c r="K123" s="213"/>
    </row>
    <row r="124" spans="2:11" customFormat="1" ht="17.25" customHeight="1">
      <c r="B124" s="212"/>
      <c r="C124" s="188" t="s">
        <v>416</v>
      </c>
      <c r="D124" s="188"/>
      <c r="E124" s="188"/>
      <c r="F124" s="189" t="s">
        <v>417</v>
      </c>
      <c r="G124" s="190"/>
      <c r="H124" s="188"/>
      <c r="I124" s="188"/>
      <c r="J124" s="188" t="s">
        <v>418</v>
      </c>
      <c r="K124" s="213"/>
    </row>
    <row r="125" spans="2:11" customFormat="1" ht="5.25" customHeight="1">
      <c r="B125" s="214"/>
      <c r="C125" s="191"/>
      <c r="D125" s="191"/>
      <c r="E125" s="191"/>
      <c r="F125" s="191"/>
      <c r="G125" s="215"/>
      <c r="H125" s="191"/>
      <c r="I125" s="191"/>
      <c r="J125" s="191"/>
      <c r="K125" s="216"/>
    </row>
    <row r="126" spans="2:11" customFormat="1" ht="15" customHeight="1">
      <c r="B126" s="214"/>
      <c r="C126" s="173" t="s">
        <v>422</v>
      </c>
      <c r="D126" s="193"/>
      <c r="E126" s="193"/>
      <c r="F126" s="194" t="s">
        <v>419</v>
      </c>
      <c r="G126" s="173"/>
      <c r="H126" s="173" t="s">
        <v>459</v>
      </c>
      <c r="I126" s="173" t="s">
        <v>421</v>
      </c>
      <c r="J126" s="173">
        <v>120</v>
      </c>
      <c r="K126" s="217"/>
    </row>
    <row r="127" spans="2:11" customFormat="1" ht="15" customHeight="1">
      <c r="B127" s="214"/>
      <c r="C127" s="173" t="s">
        <v>468</v>
      </c>
      <c r="D127" s="173"/>
      <c r="E127" s="173"/>
      <c r="F127" s="194" t="s">
        <v>419</v>
      </c>
      <c r="G127" s="173"/>
      <c r="H127" s="173" t="s">
        <v>469</v>
      </c>
      <c r="I127" s="173" t="s">
        <v>421</v>
      </c>
      <c r="J127" s="173" t="s">
        <v>470</v>
      </c>
      <c r="K127" s="217"/>
    </row>
    <row r="128" spans="2:11" customFormat="1" ht="15" customHeight="1">
      <c r="B128" s="214"/>
      <c r="C128" s="173" t="s">
        <v>367</v>
      </c>
      <c r="D128" s="173"/>
      <c r="E128" s="173"/>
      <c r="F128" s="194" t="s">
        <v>419</v>
      </c>
      <c r="G128" s="173"/>
      <c r="H128" s="173" t="s">
        <v>471</v>
      </c>
      <c r="I128" s="173" t="s">
        <v>421</v>
      </c>
      <c r="J128" s="173" t="s">
        <v>470</v>
      </c>
      <c r="K128" s="217"/>
    </row>
    <row r="129" spans="2:11" customFormat="1" ht="15" customHeight="1">
      <c r="B129" s="214"/>
      <c r="C129" s="173" t="s">
        <v>430</v>
      </c>
      <c r="D129" s="173"/>
      <c r="E129" s="173"/>
      <c r="F129" s="194" t="s">
        <v>425</v>
      </c>
      <c r="G129" s="173"/>
      <c r="H129" s="173" t="s">
        <v>431</v>
      </c>
      <c r="I129" s="173" t="s">
        <v>421</v>
      </c>
      <c r="J129" s="173">
        <v>15</v>
      </c>
      <c r="K129" s="217"/>
    </row>
    <row r="130" spans="2:11" customFormat="1" ht="15" customHeight="1">
      <c r="B130" s="214"/>
      <c r="C130" s="173" t="s">
        <v>432</v>
      </c>
      <c r="D130" s="173"/>
      <c r="E130" s="173"/>
      <c r="F130" s="194" t="s">
        <v>425</v>
      </c>
      <c r="G130" s="173"/>
      <c r="H130" s="173" t="s">
        <v>433</v>
      </c>
      <c r="I130" s="173" t="s">
        <v>421</v>
      </c>
      <c r="J130" s="173">
        <v>15</v>
      </c>
      <c r="K130" s="217"/>
    </row>
    <row r="131" spans="2:11" customFormat="1" ht="15" customHeight="1">
      <c r="B131" s="214"/>
      <c r="C131" s="173" t="s">
        <v>434</v>
      </c>
      <c r="D131" s="173"/>
      <c r="E131" s="173"/>
      <c r="F131" s="194" t="s">
        <v>425</v>
      </c>
      <c r="G131" s="173"/>
      <c r="H131" s="173" t="s">
        <v>435</v>
      </c>
      <c r="I131" s="173" t="s">
        <v>421</v>
      </c>
      <c r="J131" s="173">
        <v>20</v>
      </c>
      <c r="K131" s="217"/>
    </row>
    <row r="132" spans="2:11" customFormat="1" ht="15" customHeight="1">
      <c r="B132" s="214"/>
      <c r="C132" s="173" t="s">
        <v>436</v>
      </c>
      <c r="D132" s="173"/>
      <c r="E132" s="173"/>
      <c r="F132" s="194" t="s">
        <v>425</v>
      </c>
      <c r="G132" s="173"/>
      <c r="H132" s="173" t="s">
        <v>437</v>
      </c>
      <c r="I132" s="173" t="s">
        <v>421</v>
      </c>
      <c r="J132" s="173">
        <v>20</v>
      </c>
      <c r="K132" s="217"/>
    </row>
    <row r="133" spans="2:11" customFormat="1" ht="15" customHeight="1">
      <c r="B133" s="214"/>
      <c r="C133" s="173" t="s">
        <v>424</v>
      </c>
      <c r="D133" s="173"/>
      <c r="E133" s="173"/>
      <c r="F133" s="194" t="s">
        <v>425</v>
      </c>
      <c r="G133" s="173"/>
      <c r="H133" s="173" t="s">
        <v>459</v>
      </c>
      <c r="I133" s="173" t="s">
        <v>421</v>
      </c>
      <c r="J133" s="173">
        <v>50</v>
      </c>
      <c r="K133" s="217"/>
    </row>
    <row r="134" spans="2:11" customFormat="1" ht="15" customHeight="1">
      <c r="B134" s="214"/>
      <c r="C134" s="173" t="s">
        <v>438</v>
      </c>
      <c r="D134" s="173"/>
      <c r="E134" s="173"/>
      <c r="F134" s="194" t="s">
        <v>425</v>
      </c>
      <c r="G134" s="173"/>
      <c r="H134" s="173" t="s">
        <v>459</v>
      </c>
      <c r="I134" s="173" t="s">
        <v>421</v>
      </c>
      <c r="J134" s="173">
        <v>50</v>
      </c>
      <c r="K134" s="217"/>
    </row>
    <row r="135" spans="2:11" customFormat="1" ht="15" customHeight="1">
      <c r="B135" s="214"/>
      <c r="C135" s="173" t="s">
        <v>444</v>
      </c>
      <c r="D135" s="173"/>
      <c r="E135" s="173"/>
      <c r="F135" s="194" t="s">
        <v>425</v>
      </c>
      <c r="G135" s="173"/>
      <c r="H135" s="173" t="s">
        <v>459</v>
      </c>
      <c r="I135" s="173" t="s">
        <v>421</v>
      </c>
      <c r="J135" s="173">
        <v>50</v>
      </c>
      <c r="K135" s="217"/>
    </row>
    <row r="136" spans="2:11" customFormat="1" ht="15" customHeight="1">
      <c r="B136" s="214"/>
      <c r="C136" s="173" t="s">
        <v>446</v>
      </c>
      <c r="D136" s="173"/>
      <c r="E136" s="173"/>
      <c r="F136" s="194" t="s">
        <v>425</v>
      </c>
      <c r="G136" s="173"/>
      <c r="H136" s="173" t="s">
        <v>459</v>
      </c>
      <c r="I136" s="173" t="s">
        <v>421</v>
      </c>
      <c r="J136" s="173">
        <v>50</v>
      </c>
      <c r="K136" s="217"/>
    </row>
    <row r="137" spans="2:11" customFormat="1" ht="15" customHeight="1">
      <c r="B137" s="214"/>
      <c r="C137" s="173" t="s">
        <v>447</v>
      </c>
      <c r="D137" s="173"/>
      <c r="E137" s="173"/>
      <c r="F137" s="194" t="s">
        <v>425</v>
      </c>
      <c r="G137" s="173"/>
      <c r="H137" s="173" t="s">
        <v>472</v>
      </c>
      <c r="I137" s="173" t="s">
        <v>421</v>
      </c>
      <c r="J137" s="173">
        <v>255</v>
      </c>
      <c r="K137" s="217"/>
    </row>
    <row r="138" spans="2:11" customFormat="1" ht="15" customHeight="1">
      <c r="B138" s="214"/>
      <c r="C138" s="173" t="s">
        <v>449</v>
      </c>
      <c r="D138" s="173"/>
      <c r="E138" s="173"/>
      <c r="F138" s="194" t="s">
        <v>419</v>
      </c>
      <c r="G138" s="173"/>
      <c r="H138" s="173" t="s">
        <v>473</v>
      </c>
      <c r="I138" s="173" t="s">
        <v>451</v>
      </c>
      <c r="J138" s="173"/>
      <c r="K138" s="217"/>
    </row>
    <row r="139" spans="2:11" customFormat="1" ht="15" customHeight="1">
      <c r="B139" s="214"/>
      <c r="C139" s="173" t="s">
        <v>452</v>
      </c>
      <c r="D139" s="173"/>
      <c r="E139" s="173"/>
      <c r="F139" s="194" t="s">
        <v>419</v>
      </c>
      <c r="G139" s="173"/>
      <c r="H139" s="173" t="s">
        <v>474</v>
      </c>
      <c r="I139" s="173" t="s">
        <v>454</v>
      </c>
      <c r="J139" s="173"/>
      <c r="K139" s="217"/>
    </row>
    <row r="140" spans="2:11" customFormat="1" ht="15" customHeight="1">
      <c r="B140" s="214"/>
      <c r="C140" s="173" t="s">
        <v>455</v>
      </c>
      <c r="D140" s="173"/>
      <c r="E140" s="173"/>
      <c r="F140" s="194" t="s">
        <v>419</v>
      </c>
      <c r="G140" s="173"/>
      <c r="H140" s="173" t="s">
        <v>455</v>
      </c>
      <c r="I140" s="173" t="s">
        <v>454</v>
      </c>
      <c r="J140" s="173"/>
      <c r="K140" s="217"/>
    </row>
    <row r="141" spans="2:11" customFormat="1" ht="15" customHeight="1">
      <c r="B141" s="214"/>
      <c r="C141" s="173" t="s">
        <v>39</v>
      </c>
      <c r="D141" s="173"/>
      <c r="E141" s="173"/>
      <c r="F141" s="194" t="s">
        <v>419</v>
      </c>
      <c r="G141" s="173"/>
      <c r="H141" s="173" t="s">
        <v>475</v>
      </c>
      <c r="I141" s="173" t="s">
        <v>454</v>
      </c>
      <c r="J141" s="173"/>
      <c r="K141" s="217"/>
    </row>
    <row r="142" spans="2:11" customFormat="1" ht="15" customHeight="1">
      <c r="B142" s="214"/>
      <c r="C142" s="173" t="s">
        <v>476</v>
      </c>
      <c r="D142" s="173"/>
      <c r="E142" s="173"/>
      <c r="F142" s="194" t="s">
        <v>419</v>
      </c>
      <c r="G142" s="173"/>
      <c r="H142" s="173" t="s">
        <v>477</v>
      </c>
      <c r="I142" s="173" t="s">
        <v>454</v>
      </c>
      <c r="J142" s="173"/>
      <c r="K142" s="217"/>
    </row>
    <row r="143" spans="2:11" customFormat="1" ht="15" customHeight="1">
      <c r="B143" s="218"/>
      <c r="C143" s="219"/>
      <c r="D143" s="219"/>
      <c r="E143" s="219"/>
      <c r="F143" s="219"/>
      <c r="G143" s="219"/>
      <c r="H143" s="219"/>
      <c r="I143" s="219"/>
      <c r="J143" s="219"/>
      <c r="K143" s="220"/>
    </row>
    <row r="144" spans="2:11" customFormat="1" ht="18.75" customHeight="1">
      <c r="B144" s="205"/>
      <c r="C144" s="205"/>
      <c r="D144" s="205"/>
      <c r="E144" s="205"/>
      <c r="F144" s="206"/>
      <c r="G144" s="205"/>
      <c r="H144" s="205"/>
      <c r="I144" s="205"/>
      <c r="J144" s="205"/>
      <c r="K144" s="205"/>
    </row>
    <row r="145" spans="2:11" customFormat="1" ht="18.75" customHeight="1">
      <c r="B145" s="180"/>
      <c r="C145" s="180"/>
      <c r="D145" s="180"/>
      <c r="E145" s="180"/>
      <c r="F145" s="180"/>
      <c r="G145" s="180"/>
      <c r="H145" s="180"/>
      <c r="I145" s="180"/>
      <c r="J145" s="180"/>
      <c r="K145" s="180"/>
    </row>
    <row r="146" spans="2:11" customFormat="1" ht="7.5" customHeight="1">
      <c r="B146" s="181"/>
      <c r="C146" s="182"/>
      <c r="D146" s="182"/>
      <c r="E146" s="182"/>
      <c r="F146" s="182"/>
      <c r="G146" s="182"/>
      <c r="H146" s="182"/>
      <c r="I146" s="182"/>
      <c r="J146" s="182"/>
      <c r="K146" s="183"/>
    </row>
    <row r="147" spans="2:11" customFormat="1" ht="45" customHeight="1">
      <c r="B147" s="184"/>
      <c r="C147" s="292" t="s">
        <v>478</v>
      </c>
      <c r="D147" s="292"/>
      <c r="E147" s="292"/>
      <c r="F147" s="292"/>
      <c r="G147" s="292"/>
      <c r="H147" s="292"/>
      <c r="I147" s="292"/>
      <c r="J147" s="292"/>
      <c r="K147" s="185"/>
    </row>
    <row r="148" spans="2:11" customFormat="1" ht="17.25" customHeight="1">
      <c r="B148" s="184"/>
      <c r="C148" s="186" t="s">
        <v>413</v>
      </c>
      <c r="D148" s="186"/>
      <c r="E148" s="186"/>
      <c r="F148" s="186" t="s">
        <v>414</v>
      </c>
      <c r="G148" s="187"/>
      <c r="H148" s="186" t="s">
        <v>55</v>
      </c>
      <c r="I148" s="186" t="s">
        <v>58</v>
      </c>
      <c r="J148" s="186" t="s">
        <v>415</v>
      </c>
      <c r="K148" s="185"/>
    </row>
    <row r="149" spans="2:11" customFormat="1" ht="17.25" customHeight="1">
      <c r="B149" s="184"/>
      <c r="C149" s="188" t="s">
        <v>416</v>
      </c>
      <c r="D149" s="188"/>
      <c r="E149" s="188"/>
      <c r="F149" s="189" t="s">
        <v>417</v>
      </c>
      <c r="G149" s="190"/>
      <c r="H149" s="188"/>
      <c r="I149" s="188"/>
      <c r="J149" s="188" t="s">
        <v>418</v>
      </c>
      <c r="K149" s="185"/>
    </row>
    <row r="150" spans="2:11" customFormat="1" ht="5.25" customHeight="1">
      <c r="B150" s="196"/>
      <c r="C150" s="191"/>
      <c r="D150" s="191"/>
      <c r="E150" s="191"/>
      <c r="F150" s="191"/>
      <c r="G150" s="192"/>
      <c r="H150" s="191"/>
      <c r="I150" s="191"/>
      <c r="J150" s="191"/>
      <c r="K150" s="217"/>
    </row>
    <row r="151" spans="2:11" customFormat="1" ht="15" customHeight="1">
      <c r="B151" s="196"/>
      <c r="C151" s="221" t="s">
        <v>422</v>
      </c>
      <c r="D151" s="173"/>
      <c r="E151" s="173"/>
      <c r="F151" s="222" t="s">
        <v>419</v>
      </c>
      <c r="G151" s="173"/>
      <c r="H151" s="221" t="s">
        <v>459</v>
      </c>
      <c r="I151" s="221" t="s">
        <v>421</v>
      </c>
      <c r="J151" s="221">
        <v>120</v>
      </c>
      <c r="K151" s="217"/>
    </row>
    <row r="152" spans="2:11" customFormat="1" ht="15" customHeight="1">
      <c r="B152" s="196"/>
      <c r="C152" s="221" t="s">
        <v>468</v>
      </c>
      <c r="D152" s="173"/>
      <c r="E152" s="173"/>
      <c r="F152" s="222" t="s">
        <v>419</v>
      </c>
      <c r="G152" s="173"/>
      <c r="H152" s="221" t="s">
        <v>479</v>
      </c>
      <c r="I152" s="221" t="s">
        <v>421</v>
      </c>
      <c r="J152" s="221" t="s">
        <v>470</v>
      </c>
      <c r="K152" s="217"/>
    </row>
    <row r="153" spans="2:11" customFormat="1" ht="15" customHeight="1">
      <c r="B153" s="196"/>
      <c r="C153" s="221" t="s">
        <v>367</v>
      </c>
      <c r="D153" s="173"/>
      <c r="E153" s="173"/>
      <c r="F153" s="222" t="s">
        <v>419</v>
      </c>
      <c r="G153" s="173"/>
      <c r="H153" s="221" t="s">
        <v>480</v>
      </c>
      <c r="I153" s="221" t="s">
        <v>421</v>
      </c>
      <c r="J153" s="221" t="s">
        <v>470</v>
      </c>
      <c r="K153" s="217"/>
    </row>
    <row r="154" spans="2:11" customFormat="1" ht="15" customHeight="1">
      <c r="B154" s="196"/>
      <c r="C154" s="221" t="s">
        <v>424</v>
      </c>
      <c r="D154" s="173"/>
      <c r="E154" s="173"/>
      <c r="F154" s="222" t="s">
        <v>425</v>
      </c>
      <c r="G154" s="173"/>
      <c r="H154" s="221" t="s">
        <v>459</v>
      </c>
      <c r="I154" s="221" t="s">
        <v>421</v>
      </c>
      <c r="J154" s="221">
        <v>50</v>
      </c>
      <c r="K154" s="217"/>
    </row>
    <row r="155" spans="2:11" customFormat="1" ht="15" customHeight="1">
      <c r="B155" s="196"/>
      <c r="C155" s="221" t="s">
        <v>427</v>
      </c>
      <c r="D155" s="173"/>
      <c r="E155" s="173"/>
      <c r="F155" s="222" t="s">
        <v>419</v>
      </c>
      <c r="G155" s="173"/>
      <c r="H155" s="221" t="s">
        <v>459</v>
      </c>
      <c r="I155" s="221" t="s">
        <v>429</v>
      </c>
      <c r="J155" s="221"/>
      <c r="K155" s="217"/>
    </row>
    <row r="156" spans="2:11" customFormat="1" ht="15" customHeight="1">
      <c r="B156" s="196"/>
      <c r="C156" s="221" t="s">
        <v>438</v>
      </c>
      <c r="D156" s="173"/>
      <c r="E156" s="173"/>
      <c r="F156" s="222" t="s">
        <v>425</v>
      </c>
      <c r="G156" s="173"/>
      <c r="H156" s="221" t="s">
        <v>459</v>
      </c>
      <c r="I156" s="221" t="s">
        <v>421</v>
      </c>
      <c r="J156" s="221">
        <v>50</v>
      </c>
      <c r="K156" s="217"/>
    </row>
    <row r="157" spans="2:11" customFormat="1" ht="15" customHeight="1">
      <c r="B157" s="196"/>
      <c r="C157" s="221" t="s">
        <v>446</v>
      </c>
      <c r="D157" s="173"/>
      <c r="E157" s="173"/>
      <c r="F157" s="222" t="s">
        <v>425</v>
      </c>
      <c r="G157" s="173"/>
      <c r="H157" s="221" t="s">
        <v>459</v>
      </c>
      <c r="I157" s="221" t="s">
        <v>421</v>
      </c>
      <c r="J157" s="221">
        <v>50</v>
      </c>
      <c r="K157" s="217"/>
    </row>
    <row r="158" spans="2:11" customFormat="1" ht="15" customHeight="1">
      <c r="B158" s="196"/>
      <c r="C158" s="221" t="s">
        <v>444</v>
      </c>
      <c r="D158" s="173"/>
      <c r="E158" s="173"/>
      <c r="F158" s="222" t="s">
        <v>425</v>
      </c>
      <c r="G158" s="173"/>
      <c r="H158" s="221" t="s">
        <v>459</v>
      </c>
      <c r="I158" s="221" t="s">
        <v>421</v>
      </c>
      <c r="J158" s="221">
        <v>50</v>
      </c>
      <c r="K158" s="217"/>
    </row>
    <row r="159" spans="2:11" customFormat="1" ht="15" customHeight="1">
      <c r="B159" s="196"/>
      <c r="C159" s="221" t="s">
        <v>95</v>
      </c>
      <c r="D159" s="173"/>
      <c r="E159" s="173"/>
      <c r="F159" s="222" t="s">
        <v>419</v>
      </c>
      <c r="G159" s="173"/>
      <c r="H159" s="221" t="s">
        <v>481</v>
      </c>
      <c r="I159" s="221" t="s">
        <v>421</v>
      </c>
      <c r="J159" s="221" t="s">
        <v>482</v>
      </c>
      <c r="K159" s="217"/>
    </row>
    <row r="160" spans="2:11" customFormat="1" ht="15" customHeight="1">
      <c r="B160" s="196"/>
      <c r="C160" s="221" t="s">
        <v>483</v>
      </c>
      <c r="D160" s="173"/>
      <c r="E160" s="173"/>
      <c r="F160" s="222" t="s">
        <v>419</v>
      </c>
      <c r="G160" s="173"/>
      <c r="H160" s="221" t="s">
        <v>484</v>
      </c>
      <c r="I160" s="221" t="s">
        <v>454</v>
      </c>
      <c r="J160" s="221"/>
      <c r="K160" s="217"/>
    </row>
    <row r="161" spans="2:11" customFormat="1" ht="15" customHeight="1">
      <c r="B161" s="223"/>
      <c r="C161" s="224"/>
      <c r="D161" s="224"/>
      <c r="E161" s="224"/>
      <c r="F161" s="224"/>
      <c r="G161" s="224"/>
      <c r="H161" s="224"/>
      <c r="I161" s="224"/>
      <c r="J161" s="224"/>
      <c r="K161" s="225"/>
    </row>
    <row r="162" spans="2:11" customFormat="1" ht="18.75" customHeight="1">
      <c r="B162" s="205"/>
      <c r="C162" s="215"/>
      <c r="D162" s="215"/>
      <c r="E162" s="215"/>
      <c r="F162" s="226"/>
      <c r="G162" s="215"/>
      <c r="H162" s="215"/>
      <c r="I162" s="215"/>
      <c r="J162" s="215"/>
      <c r="K162" s="205"/>
    </row>
    <row r="163" spans="2:11" customFormat="1" ht="18.75" customHeight="1">
      <c r="B163" s="205"/>
      <c r="C163" s="215"/>
      <c r="D163" s="215"/>
      <c r="E163" s="215"/>
      <c r="F163" s="226"/>
      <c r="G163" s="215"/>
      <c r="H163" s="215"/>
      <c r="I163" s="215"/>
      <c r="J163" s="215"/>
      <c r="K163" s="205"/>
    </row>
    <row r="164" spans="2:11" customFormat="1" ht="18.75" customHeight="1">
      <c r="B164" s="205"/>
      <c r="C164" s="215"/>
      <c r="D164" s="215"/>
      <c r="E164" s="215"/>
      <c r="F164" s="226"/>
      <c r="G164" s="215"/>
      <c r="H164" s="215"/>
      <c r="I164" s="215"/>
      <c r="J164" s="215"/>
      <c r="K164" s="205"/>
    </row>
    <row r="165" spans="2:11" customFormat="1" ht="18.75" customHeight="1">
      <c r="B165" s="205"/>
      <c r="C165" s="215"/>
      <c r="D165" s="215"/>
      <c r="E165" s="215"/>
      <c r="F165" s="226"/>
      <c r="G165" s="215"/>
      <c r="H165" s="215"/>
      <c r="I165" s="215"/>
      <c r="J165" s="215"/>
      <c r="K165" s="205"/>
    </row>
    <row r="166" spans="2:11" customFormat="1" ht="18.75" customHeight="1">
      <c r="B166" s="205"/>
      <c r="C166" s="215"/>
      <c r="D166" s="215"/>
      <c r="E166" s="215"/>
      <c r="F166" s="226"/>
      <c r="G166" s="215"/>
      <c r="H166" s="215"/>
      <c r="I166" s="215"/>
      <c r="J166" s="215"/>
      <c r="K166" s="205"/>
    </row>
    <row r="167" spans="2:11" customFormat="1" ht="18.75" customHeight="1">
      <c r="B167" s="205"/>
      <c r="C167" s="215"/>
      <c r="D167" s="215"/>
      <c r="E167" s="215"/>
      <c r="F167" s="226"/>
      <c r="G167" s="215"/>
      <c r="H167" s="215"/>
      <c r="I167" s="215"/>
      <c r="J167" s="215"/>
      <c r="K167" s="205"/>
    </row>
    <row r="168" spans="2:11" customFormat="1" ht="18.75" customHeight="1">
      <c r="B168" s="205"/>
      <c r="C168" s="215"/>
      <c r="D168" s="215"/>
      <c r="E168" s="215"/>
      <c r="F168" s="226"/>
      <c r="G168" s="215"/>
      <c r="H168" s="215"/>
      <c r="I168" s="215"/>
      <c r="J168" s="215"/>
      <c r="K168" s="205"/>
    </row>
    <row r="169" spans="2:11" customFormat="1" ht="18.75" customHeight="1">
      <c r="B169" s="180"/>
      <c r="C169" s="180"/>
      <c r="D169" s="180"/>
      <c r="E169" s="180"/>
      <c r="F169" s="180"/>
      <c r="G169" s="180"/>
      <c r="H169" s="180"/>
      <c r="I169" s="180"/>
      <c r="J169" s="180"/>
      <c r="K169" s="180"/>
    </row>
    <row r="170" spans="2:11" customFormat="1" ht="7.5" customHeight="1">
      <c r="B170" s="162"/>
      <c r="C170" s="163"/>
      <c r="D170" s="163"/>
      <c r="E170" s="163"/>
      <c r="F170" s="163"/>
      <c r="G170" s="163"/>
      <c r="H170" s="163"/>
      <c r="I170" s="163"/>
      <c r="J170" s="163"/>
      <c r="K170" s="164"/>
    </row>
    <row r="171" spans="2:11" customFormat="1" ht="45" customHeight="1">
      <c r="B171" s="165"/>
      <c r="C171" s="290" t="s">
        <v>485</v>
      </c>
      <c r="D171" s="290"/>
      <c r="E171" s="290"/>
      <c r="F171" s="290"/>
      <c r="G171" s="290"/>
      <c r="H171" s="290"/>
      <c r="I171" s="290"/>
      <c r="J171" s="290"/>
      <c r="K171" s="166"/>
    </row>
    <row r="172" spans="2:11" customFormat="1" ht="17.25" customHeight="1">
      <c r="B172" s="165"/>
      <c r="C172" s="186" t="s">
        <v>413</v>
      </c>
      <c r="D172" s="186"/>
      <c r="E172" s="186"/>
      <c r="F172" s="186" t="s">
        <v>414</v>
      </c>
      <c r="G172" s="227"/>
      <c r="H172" s="228" t="s">
        <v>55</v>
      </c>
      <c r="I172" s="228" t="s">
        <v>58</v>
      </c>
      <c r="J172" s="186" t="s">
        <v>415</v>
      </c>
      <c r="K172" s="166"/>
    </row>
    <row r="173" spans="2:11" customFormat="1" ht="17.25" customHeight="1">
      <c r="B173" s="167"/>
      <c r="C173" s="188" t="s">
        <v>416</v>
      </c>
      <c r="D173" s="188"/>
      <c r="E173" s="188"/>
      <c r="F173" s="189" t="s">
        <v>417</v>
      </c>
      <c r="G173" s="229"/>
      <c r="H173" s="230"/>
      <c r="I173" s="230"/>
      <c r="J173" s="188" t="s">
        <v>418</v>
      </c>
      <c r="K173" s="168"/>
    </row>
    <row r="174" spans="2:11" customFormat="1" ht="5.25" customHeight="1">
      <c r="B174" s="196"/>
      <c r="C174" s="191"/>
      <c r="D174" s="191"/>
      <c r="E174" s="191"/>
      <c r="F174" s="191"/>
      <c r="G174" s="192"/>
      <c r="H174" s="191"/>
      <c r="I174" s="191"/>
      <c r="J174" s="191"/>
      <c r="K174" s="217"/>
    </row>
    <row r="175" spans="2:11" customFormat="1" ht="15" customHeight="1">
      <c r="B175" s="196"/>
      <c r="C175" s="173" t="s">
        <v>422</v>
      </c>
      <c r="D175" s="173"/>
      <c r="E175" s="173"/>
      <c r="F175" s="194" t="s">
        <v>419</v>
      </c>
      <c r="G175" s="173"/>
      <c r="H175" s="173" t="s">
        <v>459</v>
      </c>
      <c r="I175" s="173" t="s">
        <v>421</v>
      </c>
      <c r="J175" s="173">
        <v>120</v>
      </c>
      <c r="K175" s="217"/>
    </row>
    <row r="176" spans="2:11" customFormat="1" ht="15" customHeight="1">
      <c r="B176" s="196"/>
      <c r="C176" s="173" t="s">
        <v>468</v>
      </c>
      <c r="D176" s="173"/>
      <c r="E176" s="173"/>
      <c r="F176" s="194" t="s">
        <v>419</v>
      </c>
      <c r="G176" s="173"/>
      <c r="H176" s="173" t="s">
        <v>469</v>
      </c>
      <c r="I176" s="173" t="s">
        <v>421</v>
      </c>
      <c r="J176" s="173" t="s">
        <v>470</v>
      </c>
      <c r="K176" s="217"/>
    </row>
    <row r="177" spans="2:11" customFormat="1" ht="15" customHeight="1">
      <c r="B177" s="196"/>
      <c r="C177" s="173" t="s">
        <v>367</v>
      </c>
      <c r="D177" s="173"/>
      <c r="E177" s="173"/>
      <c r="F177" s="194" t="s">
        <v>419</v>
      </c>
      <c r="G177" s="173"/>
      <c r="H177" s="173" t="s">
        <v>486</v>
      </c>
      <c r="I177" s="173" t="s">
        <v>421</v>
      </c>
      <c r="J177" s="173" t="s">
        <v>470</v>
      </c>
      <c r="K177" s="217"/>
    </row>
    <row r="178" spans="2:11" customFormat="1" ht="15" customHeight="1">
      <c r="B178" s="196"/>
      <c r="C178" s="173" t="s">
        <v>424</v>
      </c>
      <c r="D178" s="173"/>
      <c r="E178" s="173"/>
      <c r="F178" s="194" t="s">
        <v>425</v>
      </c>
      <c r="G178" s="173"/>
      <c r="H178" s="173" t="s">
        <v>486</v>
      </c>
      <c r="I178" s="173" t="s">
        <v>421</v>
      </c>
      <c r="J178" s="173">
        <v>50</v>
      </c>
      <c r="K178" s="217"/>
    </row>
    <row r="179" spans="2:11" customFormat="1" ht="15" customHeight="1">
      <c r="B179" s="196"/>
      <c r="C179" s="173" t="s">
        <v>427</v>
      </c>
      <c r="D179" s="173"/>
      <c r="E179" s="173"/>
      <c r="F179" s="194" t="s">
        <v>419</v>
      </c>
      <c r="G179" s="173"/>
      <c r="H179" s="173" t="s">
        <v>486</v>
      </c>
      <c r="I179" s="173" t="s">
        <v>429</v>
      </c>
      <c r="J179" s="173"/>
      <c r="K179" s="217"/>
    </row>
    <row r="180" spans="2:11" customFormat="1" ht="15" customHeight="1">
      <c r="B180" s="196"/>
      <c r="C180" s="173" t="s">
        <v>438</v>
      </c>
      <c r="D180" s="173"/>
      <c r="E180" s="173"/>
      <c r="F180" s="194" t="s">
        <v>425</v>
      </c>
      <c r="G180" s="173"/>
      <c r="H180" s="173" t="s">
        <v>486</v>
      </c>
      <c r="I180" s="173" t="s">
        <v>421</v>
      </c>
      <c r="J180" s="173">
        <v>50</v>
      </c>
      <c r="K180" s="217"/>
    </row>
    <row r="181" spans="2:11" customFormat="1" ht="15" customHeight="1">
      <c r="B181" s="196"/>
      <c r="C181" s="173" t="s">
        <v>446</v>
      </c>
      <c r="D181" s="173"/>
      <c r="E181" s="173"/>
      <c r="F181" s="194" t="s">
        <v>425</v>
      </c>
      <c r="G181" s="173"/>
      <c r="H181" s="173" t="s">
        <v>486</v>
      </c>
      <c r="I181" s="173" t="s">
        <v>421</v>
      </c>
      <c r="J181" s="173">
        <v>50</v>
      </c>
      <c r="K181" s="217"/>
    </row>
    <row r="182" spans="2:11" customFormat="1" ht="15" customHeight="1">
      <c r="B182" s="196"/>
      <c r="C182" s="173" t="s">
        <v>444</v>
      </c>
      <c r="D182" s="173"/>
      <c r="E182" s="173"/>
      <c r="F182" s="194" t="s">
        <v>425</v>
      </c>
      <c r="G182" s="173"/>
      <c r="H182" s="173" t="s">
        <v>486</v>
      </c>
      <c r="I182" s="173" t="s">
        <v>421</v>
      </c>
      <c r="J182" s="173">
        <v>50</v>
      </c>
      <c r="K182" s="217"/>
    </row>
    <row r="183" spans="2:11" customFormat="1" ht="15" customHeight="1">
      <c r="B183" s="196"/>
      <c r="C183" s="173" t="s">
        <v>102</v>
      </c>
      <c r="D183" s="173"/>
      <c r="E183" s="173"/>
      <c r="F183" s="194" t="s">
        <v>419</v>
      </c>
      <c r="G183" s="173"/>
      <c r="H183" s="173" t="s">
        <v>487</v>
      </c>
      <c r="I183" s="173" t="s">
        <v>488</v>
      </c>
      <c r="J183" s="173"/>
      <c r="K183" s="217"/>
    </row>
    <row r="184" spans="2:11" customFormat="1" ht="15" customHeight="1">
      <c r="B184" s="196"/>
      <c r="C184" s="173" t="s">
        <v>58</v>
      </c>
      <c r="D184" s="173"/>
      <c r="E184" s="173"/>
      <c r="F184" s="194" t="s">
        <v>419</v>
      </c>
      <c r="G184" s="173"/>
      <c r="H184" s="173" t="s">
        <v>489</v>
      </c>
      <c r="I184" s="173" t="s">
        <v>490</v>
      </c>
      <c r="J184" s="173">
        <v>1</v>
      </c>
      <c r="K184" s="217"/>
    </row>
    <row r="185" spans="2:11" customFormat="1" ht="15" customHeight="1">
      <c r="B185" s="196"/>
      <c r="C185" s="173" t="s">
        <v>54</v>
      </c>
      <c r="D185" s="173"/>
      <c r="E185" s="173"/>
      <c r="F185" s="194" t="s">
        <v>419</v>
      </c>
      <c r="G185" s="173"/>
      <c r="H185" s="173" t="s">
        <v>491</v>
      </c>
      <c r="I185" s="173" t="s">
        <v>421</v>
      </c>
      <c r="J185" s="173">
        <v>20</v>
      </c>
      <c r="K185" s="217"/>
    </row>
    <row r="186" spans="2:11" customFormat="1" ht="15" customHeight="1">
      <c r="B186" s="196"/>
      <c r="C186" s="173" t="s">
        <v>55</v>
      </c>
      <c r="D186" s="173"/>
      <c r="E186" s="173"/>
      <c r="F186" s="194" t="s">
        <v>419</v>
      </c>
      <c r="G186" s="173"/>
      <c r="H186" s="173" t="s">
        <v>492</v>
      </c>
      <c r="I186" s="173" t="s">
        <v>421</v>
      </c>
      <c r="J186" s="173">
        <v>255</v>
      </c>
      <c r="K186" s="217"/>
    </row>
    <row r="187" spans="2:11" customFormat="1" ht="15" customHeight="1">
      <c r="B187" s="196"/>
      <c r="C187" s="173" t="s">
        <v>103</v>
      </c>
      <c r="D187" s="173"/>
      <c r="E187" s="173"/>
      <c r="F187" s="194" t="s">
        <v>419</v>
      </c>
      <c r="G187" s="173"/>
      <c r="H187" s="173" t="s">
        <v>383</v>
      </c>
      <c r="I187" s="173" t="s">
        <v>421</v>
      </c>
      <c r="J187" s="173">
        <v>10</v>
      </c>
      <c r="K187" s="217"/>
    </row>
    <row r="188" spans="2:11" customFormat="1" ht="15" customHeight="1">
      <c r="B188" s="196"/>
      <c r="C188" s="173" t="s">
        <v>104</v>
      </c>
      <c r="D188" s="173"/>
      <c r="E188" s="173"/>
      <c r="F188" s="194" t="s">
        <v>419</v>
      </c>
      <c r="G188" s="173"/>
      <c r="H188" s="173" t="s">
        <v>493</v>
      </c>
      <c r="I188" s="173" t="s">
        <v>454</v>
      </c>
      <c r="J188" s="173"/>
      <c r="K188" s="217"/>
    </row>
    <row r="189" spans="2:11" customFormat="1" ht="15" customHeight="1">
      <c r="B189" s="196"/>
      <c r="C189" s="173" t="s">
        <v>494</v>
      </c>
      <c r="D189" s="173"/>
      <c r="E189" s="173"/>
      <c r="F189" s="194" t="s">
        <v>419</v>
      </c>
      <c r="G189" s="173"/>
      <c r="H189" s="173" t="s">
        <v>495</v>
      </c>
      <c r="I189" s="173" t="s">
        <v>454</v>
      </c>
      <c r="J189" s="173"/>
      <c r="K189" s="217"/>
    </row>
    <row r="190" spans="2:11" customFormat="1" ht="15" customHeight="1">
      <c r="B190" s="196"/>
      <c r="C190" s="173" t="s">
        <v>483</v>
      </c>
      <c r="D190" s="173"/>
      <c r="E190" s="173"/>
      <c r="F190" s="194" t="s">
        <v>419</v>
      </c>
      <c r="G190" s="173"/>
      <c r="H190" s="173" t="s">
        <v>496</v>
      </c>
      <c r="I190" s="173" t="s">
        <v>454</v>
      </c>
      <c r="J190" s="173"/>
      <c r="K190" s="217"/>
    </row>
    <row r="191" spans="2:11" customFormat="1" ht="15" customHeight="1">
      <c r="B191" s="196"/>
      <c r="C191" s="173" t="s">
        <v>106</v>
      </c>
      <c r="D191" s="173"/>
      <c r="E191" s="173"/>
      <c r="F191" s="194" t="s">
        <v>425</v>
      </c>
      <c r="G191" s="173"/>
      <c r="H191" s="173" t="s">
        <v>497</v>
      </c>
      <c r="I191" s="173" t="s">
        <v>421</v>
      </c>
      <c r="J191" s="173">
        <v>50</v>
      </c>
      <c r="K191" s="217"/>
    </row>
    <row r="192" spans="2:11" customFormat="1" ht="15" customHeight="1">
      <c r="B192" s="196"/>
      <c r="C192" s="173" t="s">
        <v>498</v>
      </c>
      <c r="D192" s="173"/>
      <c r="E192" s="173"/>
      <c r="F192" s="194" t="s">
        <v>425</v>
      </c>
      <c r="G192" s="173"/>
      <c r="H192" s="173" t="s">
        <v>499</v>
      </c>
      <c r="I192" s="173" t="s">
        <v>500</v>
      </c>
      <c r="J192" s="173"/>
      <c r="K192" s="217"/>
    </row>
    <row r="193" spans="2:11" customFormat="1" ht="15" customHeight="1">
      <c r="B193" s="196"/>
      <c r="C193" s="173" t="s">
        <v>501</v>
      </c>
      <c r="D193" s="173"/>
      <c r="E193" s="173"/>
      <c r="F193" s="194" t="s">
        <v>425</v>
      </c>
      <c r="G193" s="173"/>
      <c r="H193" s="173" t="s">
        <v>502</v>
      </c>
      <c r="I193" s="173" t="s">
        <v>500</v>
      </c>
      <c r="J193" s="173"/>
      <c r="K193" s="217"/>
    </row>
    <row r="194" spans="2:11" customFormat="1" ht="15" customHeight="1">
      <c r="B194" s="196"/>
      <c r="C194" s="173" t="s">
        <v>503</v>
      </c>
      <c r="D194" s="173"/>
      <c r="E194" s="173"/>
      <c r="F194" s="194" t="s">
        <v>425</v>
      </c>
      <c r="G194" s="173"/>
      <c r="H194" s="173" t="s">
        <v>504</v>
      </c>
      <c r="I194" s="173" t="s">
        <v>500</v>
      </c>
      <c r="J194" s="173"/>
      <c r="K194" s="217"/>
    </row>
    <row r="195" spans="2:11" customFormat="1" ht="15" customHeight="1">
      <c r="B195" s="196"/>
      <c r="C195" s="231" t="s">
        <v>505</v>
      </c>
      <c r="D195" s="173"/>
      <c r="E195" s="173"/>
      <c r="F195" s="194" t="s">
        <v>425</v>
      </c>
      <c r="G195" s="173"/>
      <c r="H195" s="173" t="s">
        <v>506</v>
      </c>
      <c r="I195" s="173" t="s">
        <v>507</v>
      </c>
      <c r="J195" s="232" t="s">
        <v>508</v>
      </c>
      <c r="K195" s="217"/>
    </row>
    <row r="196" spans="2:11" customFormat="1" ht="15" customHeight="1">
      <c r="B196" s="233"/>
      <c r="C196" s="234" t="s">
        <v>509</v>
      </c>
      <c r="D196" s="235"/>
      <c r="E196" s="235"/>
      <c r="F196" s="236" t="s">
        <v>425</v>
      </c>
      <c r="G196" s="235"/>
      <c r="H196" s="235" t="s">
        <v>510</v>
      </c>
      <c r="I196" s="235" t="s">
        <v>507</v>
      </c>
      <c r="J196" s="237" t="s">
        <v>508</v>
      </c>
      <c r="K196" s="238"/>
    </row>
    <row r="197" spans="2:11" customFormat="1" ht="15" customHeight="1">
      <c r="B197" s="196"/>
      <c r="C197" s="231" t="s">
        <v>43</v>
      </c>
      <c r="D197" s="173"/>
      <c r="E197" s="173"/>
      <c r="F197" s="194" t="s">
        <v>419</v>
      </c>
      <c r="G197" s="173"/>
      <c r="H197" s="170" t="s">
        <v>511</v>
      </c>
      <c r="I197" s="173" t="s">
        <v>512</v>
      </c>
      <c r="J197" s="173"/>
      <c r="K197" s="217"/>
    </row>
    <row r="198" spans="2:11" customFormat="1" ht="15" customHeight="1">
      <c r="B198" s="196"/>
      <c r="C198" s="231" t="s">
        <v>513</v>
      </c>
      <c r="D198" s="173"/>
      <c r="E198" s="173"/>
      <c r="F198" s="194" t="s">
        <v>419</v>
      </c>
      <c r="G198" s="173"/>
      <c r="H198" s="173" t="s">
        <v>514</v>
      </c>
      <c r="I198" s="173" t="s">
        <v>454</v>
      </c>
      <c r="J198" s="173"/>
      <c r="K198" s="217"/>
    </row>
    <row r="199" spans="2:11" customFormat="1" ht="15" customHeight="1">
      <c r="B199" s="196"/>
      <c r="C199" s="231" t="s">
        <v>515</v>
      </c>
      <c r="D199" s="173"/>
      <c r="E199" s="173"/>
      <c r="F199" s="194" t="s">
        <v>419</v>
      </c>
      <c r="G199" s="173"/>
      <c r="H199" s="173" t="s">
        <v>516</v>
      </c>
      <c r="I199" s="173" t="s">
        <v>454</v>
      </c>
      <c r="J199" s="173"/>
      <c r="K199" s="217"/>
    </row>
    <row r="200" spans="2:11" customFormat="1" ht="15" customHeight="1">
      <c r="B200" s="196"/>
      <c r="C200" s="231" t="s">
        <v>517</v>
      </c>
      <c r="D200" s="173"/>
      <c r="E200" s="173"/>
      <c r="F200" s="194" t="s">
        <v>425</v>
      </c>
      <c r="G200" s="173"/>
      <c r="H200" s="173" t="s">
        <v>518</v>
      </c>
      <c r="I200" s="173" t="s">
        <v>454</v>
      </c>
      <c r="J200" s="173"/>
      <c r="K200" s="217"/>
    </row>
    <row r="201" spans="2:11" customFormat="1" ht="15" customHeight="1">
      <c r="B201" s="223"/>
      <c r="C201" s="239"/>
      <c r="D201" s="224"/>
      <c r="E201" s="224"/>
      <c r="F201" s="224"/>
      <c r="G201" s="224"/>
      <c r="H201" s="224"/>
      <c r="I201" s="224"/>
      <c r="J201" s="224"/>
      <c r="K201" s="225"/>
    </row>
    <row r="202" spans="2:11" customFormat="1" ht="18.75" customHeight="1">
      <c r="B202" s="205"/>
      <c r="C202" s="215"/>
      <c r="D202" s="215"/>
      <c r="E202" s="215"/>
      <c r="F202" s="226"/>
      <c r="G202" s="215"/>
      <c r="H202" s="215"/>
      <c r="I202" s="215"/>
      <c r="J202" s="215"/>
      <c r="K202" s="205"/>
    </row>
    <row r="203" spans="2:11" customFormat="1" ht="18.75" customHeight="1">
      <c r="B203" s="180"/>
      <c r="C203" s="180"/>
      <c r="D203" s="180"/>
      <c r="E203" s="180"/>
      <c r="F203" s="180"/>
      <c r="G203" s="180"/>
      <c r="H203" s="180"/>
      <c r="I203" s="180"/>
      <c r="J203" s="180"/>
      <c r="K203" s="180"/>
    </row>
    <row r="204" spans="2:11" customFormat="1" ht="13.5">
      <c r="B204" s="162"/>
      <c r="C204" s="163"/>
      <c r="D204" s="163"/>
      <c r="E204" s="163"/>
      <c r="F204" s="163"/>
      <c r="G204" s="163"/>
      <c r="H204" s="163"/>
      <c r="I204" s="163"/>
      <c r="J204" s="163"/>
      <c r="K204" s="164"/>
    </row>
    <row r="205" spans="2:11" customFormat="1" ht="21" customHeight="1">
      <c r="B205" s="165"/>
      <c r="C205" s="290" t="s">
        <v>519</v>
      </c>
      <c r="D205" s="290"/>
      <c r="E205" s="290"/>
      <c r="F205" s="290"/>
      <c r="G205" s="290"/>
      <c r="H205" s="290"/>
      <c r="I205" s="290"/>
      <c r="J205" s="290"/>
      <c r="K205" s="166"/>
    </row>
    <row r="206" spans="2:11" customFormat="1" ht="25.5" customHeight="1">
      <c r="B206" s="165"/>
      <c r="C206" s="240" t="s">
        <v>520</v>
      </c>
      <c r="D206" s="240"/>
      <c r="E206" s="240"/>
      <c r="F206" s="240" t="s">
        <v>521</v>
      </c>
      <c r="G206" s="241"/>
      <c r="H206" s="291" t="s">
        <v>522</v>
      </c>
      <c r="I206" s="291"/>
      <c r="J206" s="291"/>
      <c r="K206" s="166"/>
    </row>
    <row r="207" spans="2:11" customFormat="1" ht="5.25" customHeight="1">
      <c r="B207" s="196"/>
      <c r="C207" s="191"/>
      <c r="D207" s="191"/>
      <c r="E207" s="191"/>
      <c r="F207" s="191"/>
      <c r="G207" s="215"/>
      <c r="H207" s="191"/>
      <c r="I207" s="191"/>
      <c r="J207" s="191"/>
      <c r="K207" s="217"/>
    </row>
    <row r="208" spans="2:11" customFormat="1" ht="15" customHeight="1">
      <c r="B208" s="196"/>
      <c r="C208" s="173" t="s">
        <v>512</v>
      </c>
      <c r="D208" s="173"/>
      <c r="E208" s="173"/>
      <c r="F208" s="194" t="s">
        <v>44</v>
      </c>
      <c r="G208" s="173"/>
      <c r="H208" s="289" t="s">
        <v>523</v>
      </c>
      <c r="I208" s="289"/>
      <c r="J208" s="289"/>
      <c r="K208" s="217"/>
    </row>
    <row r="209" spans="2:11" customFormat="1" ht="15" customHeight="1">
      <c r="B209" s="196"/>
      <c r="C209" s="173"/>
      <c r="D209" s="173"/>
      <c r="E209" s="173"/>
      <c r="F209" s="194" t="s">
        <v>45</v>
      </c>
      <c r="G209" s="173"/>
      <c r="H209" s="289" t="s">
        <v>524</v>
      </c>
      <c r="I209" s="289"/>
      <c r="J209" s="289"/>
      <c r="K209" s="217"/>
    </row>
    <row r="210" spans="2:11" customFormat="1" ht="15" customHeight="1">
      <c r="B210" s="196"/>
      <c r="C210" s="173"/>
      <c r="D210" s="173"/>
      <c r="E210" s="173"/>
      <c r="F210" s="194" t="s">
        <v>48</v>
      </c>
      <c r="G210" s="173"/>
      <c r="H210" s="289" t="s">
        <v>525</v>
      </c>
      <c r="I210" s="289"/>
      <c r="J210" s="289"/>
      <c r="K210" s="217"/>
    </row>
    <row r="211" spans="2:11" customFormat="1" ht="15" customHeight="1">
      <c r="B211" s="196"/>
      <c r="C211" s="173"/>
      <c r="D211" s="173"/>
      <c r="E211" s="173"/>
      <c r="F211" s="194" t="s">
        <v>46</v>
      </c>
      <c r="G211" s="173"/>
      <c r="H211" s="289" t="s">
        <v>526</v>
      </c>
      <c r="I211" s="289"/>
      <c r="J211" s="289"/>
      <c r="K211" s="217"/>
    </row>
    <row r="212" spans="2:11" customFormat="1" ht="15" customHeight="1">
      <c r="B212" s="196"/>
      <c r="C212" s="173"/>
      <c r="D212" s="173"/>
      <c r="E212" s="173"/>
      <c r="F212" s="194" t="s">
        <v>47</v>
      </c>
      <c r="G212" s="173"/>
      <c r="H212" s="289" t="s">
        <v>527</v>
      </c>
      <c r="I212" s="289"/>
      <c r="J212" s="289"/>
      <c r="K212" s="217"/>
    </row>
    <row r="213" spans="2:11" customFormat="1" ht="15" customHeight="1">
      <c r="B213" s="196"/>
      <c r="C213" s="173"/>
      <c r="D213" s="173"/>
      <c r="E213" s="173"/>
      <c r="F213" s="194"/>
      <c r="G213" s="173"/>
      <c r="H213" s="173"/>
      <c r="I213" s="173"/>
      <c r="J213" s="173"/>
      <c r="K213" s="217"/>
    </row>
    <row r="214" spans="2:11" customFormat="1" ht="15" customHeight="1">
      <c r="B214" s="196"/>
      <c r="C214" s="173" t="s">
        <v>466</v>
      </c>
      <c r="D214" s="173"/>
      <c r="E214" s="173"/>
      <c r="F214" s="194" t="s">
        <v>89</v>
      </c>
      <c r="G214" s="173"/>
      <c r="H214" s="289" t="s">
        <v>528</v>
      </c>
      <c r="I214" s="289"/>
      <c r="J214" s="289"/>
      <c r="K214" s="217"/>
    </row>
    <row r="215" spans="2:11" customFormat="1" ht="15" customHeight="1">
      <c r="B215" s="196"/>
      <c r="C215" s="173"/>
      <c r="D215" s="173"/>
      <c r="E215" s="173"/>
      <c r="F215" s="194" t="s">
        <v>80</v>
      </c>
      <c r="G215" s="173"/>
      <c r="H215" s="289" t="s">
        <v>364</v>
      </c>
      <c r="I215" s="289"/>
      <c r="J215" s="289"/>
      <c r="K215" s="217"/>
    </row>
    <row r="216" spans="2:11" customFormat="1" ht="15" customHeight="1">
      <c r="B216" s="196"/>
      <c r="C216" s="173"/>
      <c r="D216" s="173"/>
      <c r="E216" s="173"/>
      <c r="F216" s="194" t="s">
        <v>362</v>
      </c>
      <c r="G216" s="173"/>
      <c r="H216" s="289" t="s">
        <v>529</v>
      </c>
      <c r="I216" s="289"/>
      <c r="J216" s="289"/>
      <c r="K216" s="217"/>
    </row>
    <row r="217" spans="2:11" customFormat="1" ht="15" customHeight="1">
      <c r="B217" s="242"/>
      <c r="C217" s="173"/>
      <c r="D217" s="173"/>
      <c r="E217" s="173"/>
      <c r="F217" s="194" t="s">
        <v>365</v>
      </c>
      <c r="G217" s="231"/>
      <c r="H217" s="288" t="s">
        <v>366</v>
      </c>
      <c r="I217" s="288"/>
      <c r="J217" s="288"/>
      <c r="K217" s="243"/>
    </row>
    <row r="218" spans="2:11" customFormat="1" ht="15" customHeight="1">
      <c r="B218" s="242"/>
      <c r="C218" s="173"/>
      <c r="D218" s="173"/>
      <c r="E218" s="173"/>
      <c r="F218" s="194" t="s">
        <v>181</v>
      </c>
      <c r="G218" s="231"/>
      <c r="H218" s="288" t="s">
        <v>530</v>
      </c>
      <c r="I218" s="288"/>
      <c r="J218" s="288"/>
      <c r="K218" s="243"/>
    </row>
    <row r="219" spans="2:11" customFormat="1" ht="15" customHeight="1">
      <c r="B219" s="242"/>
      <c r="C219" s="173"/>
      <c r="D219" s="173"/>
      <c r="E219" s="173"/>
      <c r="F219" s="194"/>
      <c r="G219" s="231"/>
      <c r="H219" s="221"/>
      <c r="I219" s="221"/>
      <c r="J219" s="221"/>
      <c r="K219" s="243"/>
    </row>
    <row r="220" spans="2:11" customFormat="1" ht="15" customHeight="1">
      <c r="B220" s="242"/>
      <c r="C220" s="173" t="s">
        <v>490</v>
      </c>
      <c r="D220" s="173"/>
      <c r="E220" s="173"/>
      <c r="F220" s="194">
        <v>1</v>
      </c>
      <c r="G220" s="231"/>
      <c r="H220" s="288" t="s">
        <v>531</v>
      </c>
      <c r="I220" s="288"/>
      <c r="J220" s="288"/>
      <c r="K220" s="243"/>
    </row>
    <row r="221" spans="2:11" customFormat="1" ht="15" customHeight="1">
      <c r="B221" s="242"/>
      <c r="C221" s="173"/>
      <c r="D221" s="173"/>
      <c r="E221" s="173"/>
      <c r="F221" s="194">
        <v>2</v>
      </c>
      <c r="G221" s="231"/>
      <c r="H221" s="288" t="s">
        <v>532</v>
      </c>
      <c r="I221" s="288"/>
      <c r="J221" s="288"/>
      <c r="K221" s="243"/>
    </row>
    <row r="222" spans="2:11" customFormat="1" ht="15" customHeight="1">
      <c r="B222" s="242"/>
      <c r="C222" s="173"/>
      <c r="D222" s="173"/>
      <c r="E222" s="173"/>
      <c r="F222" s="194">
        <v>3</v>
      </c>
      <c r="G222" s="231"/>
      <c r="H222" s="288" t="s">
        <v>533</v>
      </c>
      <c r="I222" s="288"/>
      <c r="J222" s="288"/>
      <c r="K222" s="243"/>
    </row>
    <row r="223" spans="2:11" customFormat="1" ht="15" customHeight="1">
      <c r="B223" s="242"/>
      <c r="C223" s="173"/>
      <c r="D223" s="173"/>
      <c r="E223" s="173"/>
      <c r="F223" s="194">
        <v>4</v>
      </c>
      <c r="G223" s="231"/>
      <c r="H223" s="288" t="s">
        <v>534</v>
      </c>
      <c r="I223" s="288"/>
      <c r="J223" s="288"/>
      <c r="K223" s="243"/>
    </row>
    <row r="224" spans="2:11" customFormat="1" ht="12.75" customHeight="1">
      <c r="B224" s="244"/>
      <c r="C224" s="245"/>
      <c r="D224" s="245"/>
      <c r="E224" s="245"/>
      <c r="F224" s="245"/>
      <c r="G224" s="245"/>
      <c r="H224" s="245"/>
      <c r="I224" s="245"/>
      <c r="J224" s="245"/>
      <c r="K224" s="246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08:J208"/>
    <mergeCell ref="H223:J223"/>
    <mergeCell ref="H211:J211"/>
    <mergeCell ref="H212:J212"/>
    <mergeCell ref="H214:J214"/>
    <mergeCell ref="H215:J215"/>
    <mergeCell ref="H217:J217"/>
    <mergeCell ref="H218:J218"/>
    <mergeCell ref="H220:J220"/>
    <mergeCell ref="H221:J221"/>
    <mergeCell ref="H222:J222"/>
  </mergeCells>
  <pageMargins left="0.7" right="0.7" top="0.78740157499999996" bottom="0.78740157499999996" header="0.3" footer="0.3"/>
  <pageSetup paperSize="9" fitToHeight="0" orientation="landscape" r:id="rId1"/>
  <headerFooter>
    <oddHeader>&amp;C&amp;"Verdana"&amp;7&amp;K000000 SŽ: Diskrétní&amp;1#_x000D_</oddHeader>
  </headerFooter>
</worksheet>
</file>

<file path=docMetadata/LabelInfo.xml><?xml version="1.0" encoding="utf-8"?>
<clbl:labelList xmlns:clbl="http://schemas.microsoft.com/office/2020/mipLabelMetadata">
  <clbl:label id="{9ddb9afb-7db9-455c-b290-5dab9317a43e}" enabled="1" method="Privilege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Rekapitulace zakázky</vt:lpstr>
      <vt:lpstr>PS01 - Přečerpávací a čer...</vt:lpstr>
      <vt:lpstr>PS02 - Studny</vt:lpstr>
      <vt:lpstr>PS03 - Servis a opravy st...</vt:lpstr>
      <vt:lpstr>Pokyny pro vyplnění</vt:lpstr>
      <vt:lpstr>'PS01 - Přečerpávací a čer...'!Názvy_tisku</vt:lpstr>
      <vt:lpstr>'PS02 - Studny'!Názvy_tisku</vt:lpstr>
      <vt:lpstr>'PS03 - Servis a opravy st...'!Názvy_tisku</vt:lpstr>
      <vt:lpstr>'Rekapitulace zakázky'!Názvy_tisku</vt:lpstr>
      <vt:lpstr>'PS01 - Přečerpávací a čer...'!Oblast_tisku</vt:lpstr>
      <vt:lpstr>'PS02 - Studny'!Oblast_tisku</vt:lpstr>
      <vt:lpstr>'PS03 - Servis a opravy st...'!Oblast_tisku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Křehlík Petr, MBA</dc:creator>
  <cp:lastModifiedBy>Křehlík Petr, MBA</cp:lastModifiedBy>
  <dcterms:created xsi:type="dcterms:W3CDTF">2025-05-30T06:09:55Z</dcterms:created>
  <dcterms:modified xsi:type="dcterms:W3CDTF">2025-05-30T06:14:25Z</dcterms:modified>
</cp:coreProperties>
</file>